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/>
  </bookViews>
  <sheets>
    <sheet name="Orçamento Sintético" sheetId="1" r:id="rId1"/>
    <sheet name="Cronograma 60" sheetId="3" r:id="rId2"/>
  </sheets>
  <definedNames>
    <definedName name="_xlnm.Print_Titles" localSheetId="0">'Orçamento Sintético'!$4:$5</definedName>
  </definedNames>
  <calcPr calcId="145621"/>
</workbook>
</file>

<file path=xl/calcChain.xml><?xml version="1.0" encoding="utf-8"?>
<calcChain xmlns="http://schemas.openxmlformats.org/spreadsheetml/2006/main">
  <c r="B30" i="3" l="1"/>
  <c r="B28" i="3"/>
  <c r="B26" i="3"/>
  <c r="B24" i="3"/>
  <c r="B22" i="3"/>
  <c r="B20" i="3"/>
  <c r="B18" i="3"/>
  <c r="B16" i="3"/>
  <c r="B14" i="3"/>
  <c r="B12" i="3"/>
  <c r="B10" i="3"/>
  <c r="E28" i="3"/>
  <c r="E26" i="3"/>
  <c r="E24" i="3"/>
  <c r="E22" i="3"/>
  <c r="E20" i="3"/>
  <c r="E30" i="3"/>
  <c r="E18" i="3"/>
  <c r="E16" i="3"/>
  <c r="E14" i="3"/>
  <c r="E12" i="3"/>
  <c r="E10" i="3"/>
  <c r="L53" i="1" l="1"/>
  <c r="L43" i="1"/>
  <c r="K43" i="1"/>
  <c r="M43" i="1" s="1"/>
  <c r="J43" i="1"/>
  <c r="K44" i="1"/>
  <c r="L44" i="1"/>
  <c r="K45" i="1"/>
  <c r="L45" i="1"/>
  <c r="K46" i="1"/>
  <c r="L46" i="1"/>
  <c r="K47" i="1"/>
  <c r="M47" i="1" s="1"/>
  <c r="L47" i="1"/>
  <c r="K48" i="1"/>
  <c r="L48" i="1"/>
  <c r="J44" i="1"/>
  <c r="J45" i="1"/>
  <c r="J46" i="1"/>
  <c r="J47" i="1"/>
  <c r="J48" i="1"/>
  <c r="K40" i="1"/>
  <c r="J40" i="1"/>
  <c r="M40" i="1" s="1"/>
  <c r="K39" i="1"/>
  <c r="J39" i="1"/>
  <c r="M39" i="1" s="1"/>
  <c r="K38" i="1"/>
  <c r="J38" i="1"/>
  <c r="M38" i="1" s="1"/>
  <c r="K36" i="1"/>
  <c r="J36" i="1"/>
  <c r="M36" i="1" s="1"/>
  <c r="K35" i="1"/>
  <c r="J35" i="1"/>
  <c r="M35" i="1" s="1"/>
  <c r="K33" i="1"/>
  <c r="J33" i="1"/>
  <c r="M33" i="1" s="1"/>
  <c r="M32" i="1" s="1"/>
  <c r="E25" i="3" s="1"/>
  <c r="K31" i="1"/>
  <c r="J31" i="1"/>
  <c r="M31" i="1" s="1"/>
  <c r="K30" i="1"/>
  <c r="J30" i="1"/>
  <c r="M30" i="1" s="1"/>
  <c r="K29" i="1"/>
  <c r="J29" i="1"/>
  <c r="M29" i="1" s="1"/>
  <c r="K28" i="1"/>
  <c r="J28" i="1"/>
  <c r="M28" i="1" s="1"/>
  <c r="K26" i="1"/>
  <c r="J26" i="1"/>
  <c r="M26" i="1" s="1"/>
  <c r="M25" i="1" s="1"/>
  <c r="E21" i="3" s="1"/>
  <c r="K24" i="1"/>
  <c r="J24" i="1"/>
  <c r="M24" i="1" s="1"/>
  <c r="M23" i="1" s="1"/>
  <c r="E19" i="3" s="1"/>
  <c r="K22" i="1"/>
  <c r="J22" i="1"/>
  <c r="M22" i="1" s="1"/>
  <c r="L22" i="1" s="1"/>
  <c r="K21" i="1"/>
  <c r="J21" i="1"/>
  <c r="M21" i="1" s="1"/>
  <c r="K19" i="1"/>
  <c r="J19" i="1"/>
  <c r="M19" i="1" s="1"/>
  <c r="K18" i="1"/>
  <c r="J18" i="1"/>
  <c r="M18" i="1" s="1"/>
  <c r="K17" i="1"/>
  <c r="J17" i="1"/>
  <c r="M17" i="1" s="1"/>
  <c r="K15" i="1"/>
  <c r="J15" i="1"/>
  <c r="M15" i="1" s="1"/>
  <c r="K14" i="1"/>
  <c r="J14" i="1"/>
  <c r="M14" i="1" s="1"/>
  <c r="K13" i="1"/>
  <c r="J13" i="1"/>
  <c r="M13" i="1" s="1"/>
  <c r="K12" i="1"/>
  <c r="J12" i="1"/>
  <c r="M12" i="1" s="1"/>
  <c r="K10" i="1"/>
  <c r="J10" i="1"/>
  <c r="M10" i="1" s="1"/>
  <c r="K9" i="1"/>
  <c r="J9" i="1"/>
  <c r="M9" i="1" s="1"/>
  <c r="K8" i="1"/>
  <c r="J8" i="1"/>
  <c r="M8" i="1" s="1"/>
  <c r="K7" i="1"/>
  <c r="J7" i="1"/>
  <c r="M7" i="1" s="1"/>
  <c r="D19" i="3" l="1"/>
  <c r="C19" i="3"/>
  <c r="D21" i="3"/>
  <c r="C21" i="3"/>
  <c r="D25" i="3"/>
  <c r="C25" i="3"/>
  <c r="M34" i="1"/>
  <c r="E27" i="3" s="1"/>
  <c r="M44" i="1"/>
  <c r="M46" i="1"/>
  <c r="L10" i="1"/>
  <c r="M45" i="1"/>
  <c r="L14" i="1"/>
  <c r="L31" i="1"/>
  <c r="L38" i="1"/>
  <c r="M27" i="1"/>
  <c r="E23" i="3" s="1"/>
  <c r="M37" i="1"/>
  <c r="E29" i="3" s="1"/>
  <c r="M11" i="1"/>
  <c r="E13" i="3" s="1"/>
  <c r="M48" i="1"/>
  <c r="L7" i="1"/>
  <c r="M6" i="1"/>
  <c r="E11" i="3" s="1"/>
  <c r="L18" i="1"/>
  <c r="M16" i="1"/>
  <c r="E15" i="3" s="1"/>
  <c r="M20" i="1"/>
  <c r="E17" i="3" s="1"/>
  <c r="L40" i="1"/>
  <c r="L28" i="1"/>
  <c r="L36" i="1"/>
  <c r="L15" i="1"/>
  <c r="L8" i="1"/>
  <c r="L30" i="1"/>
  <c r="L35" i="1"/>
  <c r="L19" i="1"/>
  <c r="L24" i="1"/>
  <c r="L26" i="1"/>
  <c r="L39" i="1"/>
  <c r="L12" i="1"/>
  <c r="L29" i="1"/>
  <c r="L9" i="1"/>
  <c r="L13" i="1"/>
  <c r="L17" i="1"/>
  <c r="L21" i="1"/>
  <c r="L33" i="1"/>
  <c r="D11" i="3" l="1"/>
  <c r="C11" i="3"/>
  <c r="D13" i="3"/>
  <c r="C13" i="3"/>
  <c r="D29" i="3"/>
  <c r="C29" i="3"/>
  <c r="D17" i="3"/>
  <c r="C17" i="3"/>
  <c r="C27" i="3"/>
  <c r="D27" i="3"/>
  <c r="D15" i="3"/>
  <c r="C15" i="3"/>
  <c r="D23" i="3"/>
  <c r="C23" i="3"/>
  <c r="M41" i="1"/>
  <c r="M49" i="1" l="1"/>
  <c r="E31" i="3"/>
  <c r="D31" i="3" l="1"/>
  <c r="D32" i="3" s="1"/>
  <c r="C31" i="3"/>
  <c r="C32" i="3" s="1"/>
  <c r="C33" i="3" s="1"/>
  <c r="E32" i="3"/>
  <c r="C34" i="3" l="1"/>
  <c r="D33" i="3"/>
  <c r="D34" i="3" s="1"/>
</calcChain>
</file>

<file path=xl/sharedStrings.xml><?xml version="1.0" encoding="utf-8"?>
<sst xmlns="http://schemas.openxmlformats.org/spreadsheetml/2006/main" count="201" uniqueCount="153">
  <si>
    <t>Obra</t>
  </si>
  <si>
    <t>Bancos</t>
  </si>
  <si>
    <t>B.D.I.</t>
  </si>
  <si>
    <t>Encargos Sociais</t>
  </si>
  <si>
    <t xml:space="preserve"> Central de Gases - Bloco 5 - PM - 5 gases</t>
  </si>
  <si>
    <t xml:space="preserve">SINAPI - 07/2021 - Rio Grande do Sul
SETOP - 04/2021 - Minas Gerais
SIURB - 01/2021 - São Paulo
CPOS - 07/2021 - São Paulo
FDE - 04/2021 - São Paulo
AGETOP CIVIL - 07/2021 - Goiás
</t>
  </si>
  <si>
    <t xml:space="preserve"> 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</si>
  <si>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</si>
  <si>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</si>
  <si>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</si>
  <si>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</si>
  <si>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</si>
  <si>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</si>
  <si>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</si>
  <si>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</si>
  <si>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</si>
  <si>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</si>
  <si>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</si>
  <si>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</si>
  <si>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</si>
  <si>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</si>
  <si>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PRELIMINARES/TÉCNICOS</t>
  </si>
  <si>
    <t xml:space="preserve"> 1.1 </t>
  </si>
  <si>
    <t xml:space="preserve"> 90780 </t>
  </si>
  <si>
    <t>SINAPI</t>
  </si>
  <si>
    <t>MESTRE DE OBRAS COM ENCARGOS COMPLEMENTARES</t>
  </si>
  <si>
    <t>H</t>
  </si>
  <si>
    <t xml:space="preserve"> 1.2 </t>
  </si>
  <si>
    <t xml:space="preserve"> 90777 </t>
  </si>
  <si>
    <t>ENGENHEIRO CIVIL DE OBRA JUNIOR COM ENCARGOS COMPLEMENTARES</t>
  </si>
  <si>
    <t xml:space="preserve"> 1.3 </t>
  </si>
  <si>
    <t xml:space="preserve"> 74220/001 </t>
  </si>
  <si>
    <t>TAPUME DE CHAPA DE MADEIRA COMPENSADA, E= 6MM, COM PINTURA A CAL E REAPROVEITAMENTO DE 2X</t>
  </si>
  <si>
    <t>m²</t>
  </si>
  <si>
    <t xml:space="preserve"> 1.4 </t>
  </si>
  <si>
    <t xml:space="preserve"> 74209/001 </t>
  </si>
  <si>
    <t>PLACA DE OBRA EM CHAPA DE ACO GALVANIZADO</t>
  </si>
  <si>
    <t xml:space="preserve"> 2 </t>
  </si>
  <si>
    <t>MOVIMENTO DE TERRA</t>
  </si>
  <si>
    <t xml:space="preserve"> 2.1 </t>
  </si>
  <si>
    <t xml:space="preserve"> 98524 </t>
  </si>
  <si>
    <t>LIMPEZA MANUAL DE VEGETAÇÃO EM TERRENO COM ENXADA.AF_05/2018</t>
  </si>
  <si>
    <t xml:space="preserve"> 2.2 </t>
  </si>
  <si>
    <t xml:space="preserve"> 93358 </t>
  </si>
  <si>
    <t>ESCAVAÇÃO MANUAL DE VALA COM PROFUNDIDADE MENOR OU IGUAL A 1,30 M. AF_03/2016</t>
  </si>
  <si>
    <t>m³</t>
  </si>
  <si>
    <t xml:space="preserve"> 2.3 </t>
  </si>
  <si>
    <t xml:space="preserve"> 030105 </t>
  </si>
  <si>
    <t>AGETOP CIVIL</t>
  </si>
  <si>
    <t>TRANSPORTE DE ENTULHO EM CAÇAMBA ESTACIONÁRIA  INCLUSO A CARGA MANUAL</t>
  </si>
  <si>
    <t xml:space="preserve"> 2.4 </t>
  </si>
  <si>
    <t xml:space="preserve"> 93368 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</si>
  <si>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</si>
  <si>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 xml:space="preserve"> 3 </t>
  </si>
  <si>
    <t>INFRAESTRUTURA/FUNDAÇÕES</t>
  </si>
  <si>
    <t xml:space="preserve"> 3.1 </t>
  </si>
  <si>
    <t xml:space="preserve"> 90880 </t>
  </si>
  <si>
    <t>ESTACA ESCAVADA MECANICAMENTE, SEM FLUIDO ESTABILIZANTE, COM 25 CM DE DIÂMETRO, ATÉ 9 M DE COMPRIMENTO, CONCRETO LANÇADO MANUALMENTE (EXCLUSIVE MOBILIZAÇÃO E DESMOBILIZAÇÃO). AF_02/2015</t>
  </si>
  <si>
    <t>M</t>
  </si>
  <si>
    <t xml:space="preserve"> 3.2 </t>
  </si>
  <si>
    <t xml:space="preserve"> 9.112 </t>
  </si>
  <si>
    <t>Próprio</t>
  </si>
  <si>
    <t>CS VIGA DE FUNDAÇÃO EM CONCRETO ARMADO USINADO - FCK 25 MPA - COMPLETO COM FÔRMAS, ARMADURA, LANÇADO E ADENSADO</t>
  </si>
  <si>
    <t xml:space="preserve"> 3.3 </t>
  </si>
  <si>
    <t xml:space="preserve"> 94962 </t>
  </si>
  <si>
    <t>CONCRETO MAGRO PARA LASTRO, TRAÇO 1:4,5:4,5 (CIMENTO/ AREIA MÉDIA/ BRITA 1)  - PREPARO MECÂNICO COM BETONEIRA 400 L. AF_07/2016</t>
  </si>
  <si>
    <t xml:space="preserve"> 4 </t>
  </si>
  <si>
    <t>SUPRAESTRUTURA</t>
  </si>
  <si>
    <t xml:space="preserve"> 4.1 </t>
  </si>
  <si>
    <t xml:space="preserve"> 9.035 </t>
  </si>
  <si>
    <t>LAJE MACIÇA 10 CM-fck 30</t>
  </si>
  <si>
    <t xml:space="preserve"> 4.2 </t>
  </si>
  <si>
    <t xml:space="preserve"> 1.23 </t>
  </si>
  <si>
    <t>farmaco VIGA EM CONCRETO ARMADO USINADO - FCK 25 MPA - COMPLETO COM FÔRMAS, ESCORAMENTO, ARMADURA, LANÇADO E ADENSADO</t>
  </si>
  <si>
    <t xml:space="preserve"> 5 </t>
  </si>
  <si>
    <t>ALVENARIAS</t>
  </si>
  <si>
    <t xml:space="preserve"> 5.1 </t>
  </si>
  <si>
    <t xml:space="preserve"> 72132 </t>
  </si>
  <si>
    <t>ALVENARIA EM TIJOLO CERAMICO MACICO 5X10X20CM 1/2 VEZ (ESPESSURA 10CM), ASSENTADO COM ARGAMASSA TRACO 1:2:8 (CIMENTO, CAL E AREIA)</t>
  </si>
  <si>
    <t xml:space="preserve"> 6 </t>
  </si>
  <si>
    <t>ESQUADRIAS</t>
  </si>
  <si>
    <t xml:space="preserve"> 6.1 </t>
  </si>
  <si>
    <t xml:space="preserve"> 06.80.023 </t>
  </si>
  <si>
    <t>FDE</t>
  </si>
  <si>
    <t>PORTAO DE 1 FOLHA DE TUBOS E TELA GALVANIZADOS COM PORTA CADEADO</t>
  </si>
  <si>
    <t xml:space="preserve"> 7 </t>
  </si>
  <si>
    <t>REVESTIMENTOS</t>
  </si>
  <si>
    <t xml:space="preserve"> 7.1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</si>
  <si>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</si>
  <si>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</si>
  <si>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7.2 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</si>
  <si>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</si>
  <si>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</si>
  <si>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7.3 </t>
  </si>
  <si>
    <t xml:space="preserve"> 110313 </t>
  </si>
  <si>
    <t>SIURB</t>
  </si>
  <si>
    <t>REBOCO EXTERNO - ARGAMASSA PRÉ-FABRICADA</t>
  </si>
  <si>
    <t xml:space="preserve"> 7.4 </t>
  </si>
  <si>
    <t xml:space="preserve"> 87298 </t>
  </si>
  <si>
    <t>ARGAMASSA TRAÇO 1:3 (EM VOLUME DE CIMENTO E AREIA MÉDIA ÚMIDA) PARA CONTRAPISO, PREPARO MECÂNICO COM BETONEIRA 400 L. AF_08/2019</t>
  </si>
  <si>
    <t xml:space="preserve"> 8 </t>
  </si>
  <si>
    <t>IMPERMEABILIZAÇÕES</t>
  </si>
  <si>
    <t xml:space="preserve"> 8.1 </t>
  </si>
  <si>
    <t xml:space="preserve"> 83737 </t>
  </si>
  <si>
    <t>IMPERMEABILIZACAO DE SUPERFICIE COM MANTA ASFALTICA (COM POLIMEROS TIPO APP), E=3 MM</t>
  </si>
  <si>
    <t xml:space="preserve"> 9 </t>
  </si>
  <si>
    <t>PINTURA</t>
  </si>
  <si>
    <t xml:space="preserve"> 9.1 </t>
  </si>
  <si>
    <t xml:space="preserve"> 88485 </t>
  </si>
  <si>
    <t>APLICAÇÃO DE FUNDO SELADOR ACRÍLICO EM PAREDES, UMA DEMÃO. AF_06/2014</t>
  </si>
  <si>
    <t xml:space="preserve"> 9.2 </t>
  </si>
  <si>
    <t xml:space="preserve"> 88489 </t>
  </si>
  <si>
    <t>APLICAÇÃO MANUAL DE PINTURA COM TINTA LÁTEX ACRÍLICA EM PAREDES, DUAS DEMÃOS. AF_06/2014</t>
  </si>
  <si>
    <t xml:space="preserve"> 10 </t>
  </si>
  <si>
    <t>SERVIÇOS COMPLEMENTARES</t>
  </si>
  <si>
    <t xml:space="preserve"> 10.1 </t>
  </si>
  <si>
    <t xml:space="preserve"> BAN-GRA-005 </t>
  </si>
  <si>
    <t>SETOP</t>
  </si>
  <si>
    <t>BANCADA EM GRANITO CINZA ANDORINHA E = 3 CM, APOIADA EM CONSOLE DE METALON 20 X 30 MM</t>
  </si>
  <si>
    <t xml:space="preserve"> 10.2 </t>
  </si>
  <si>
    <t xml:space="preserve"> 38.23.210 </t>
  </si>
  <si>
    <t>CPOS</t>
  </si>
  <si>
    <t>Mão francesa simples, galvanizada a fogo, L= 200mm</t>
  </si>
  <si>
    <t>un</t>
  </si>
  <si>
    <t xml:space="preserve"> 10.3 </t>
  </si>
  <si>
    <t xml:space="preserve"> 08.08.044 </t>
  </si>
  <si>
    <t>EXTINTORES MANUAIS DE CO2 CAPACIDADE 4KG</t>
  </si>
  <si>
    <t>UN</t>
  </si>
  <si>
    <t>Total sem BDI</t>
  </si>
  <si>
    <t>Total do BDI</t>
  </si>
  <si>
    <t>Total Geral</t>
  </si>
  <si>
    <t xml:space="preserve">_______________________________________________________________
</t>
  </si>
  <si>
    <t>INSTALAÇÕES MECÂNICAS</t>
  </si>
  <si>
    <t>Limpeza, teste de estanqueidade e laudo com ART.</t>
  </si>
  <si>
    <t>Fornecimento e instalação de rede completa em inox (aproximadamente 9 metros), para gás NITROGENIO (N2 - 99,999% ou maior), composta de central para 1 cilindro, regulador de ajuste fino e posto de consumo, incluindo todos acessórios, suportes, fixadores, mangueiras, itens da parte civil, conforme memorial descritivo e projeto.</t>
  </si>
  <si>
    <t>Fornecimento e instalação de rede completa em inox (aproximadamente 8 metros), para gás HIDROGENIO (H2 - 99,999% ou maior), composta de central para 1 cilindro, regulador de ajuste fino e posto de consumo, incluindo todos acessórios, suportes, fixadores, mangueiras, itens da parte civil, conforme memorial descritivo e projeto.</t>
  </si>
  <si>
    <t>Fornecimento e instalação de rede completa em inox (aproximadamente 7 metros), para gás HELIO (He - 99,999% ou maior), composta de central para 1 cilindro, regulador de ajuste fino e posto de consumo, incluindo todos acessórios, suportes, fixadores, mangueiras, itens da parte civil, conforme memorial descritivo e projeto.</t>
  </si>
  <si>
    <t>Fornecimento e instalação de rede completa em inox (aproximadamente 7 metros), para gás AR SINTETICO (99,995% ou maior), composta de central para 1 cilindro, regulador de ajuste fino e posto de consumo, incluindo todos acessórios, suportes, fixadores, mangueiras, itens da parte civil, conforme memorial descritivo e projeto.</t>
  </si>
  <si>
    <t>Fornecimento e instalação de rede completa em inox (aproximadamente 6 metros), para gás OXIGÊNIO (O2 - 99,99% ou maior), composta de central para 1 cilindro, regulador de ajuste fino e posto de consumo, incluindo todos acessórios, suportes, fixadores, mangueiras, itens da parte civil, conforme memorial descritivo e projeto.</t>
  </si>
  <si>
    <t>11.1</t>
  </si>
  <si>
    <t>11.2</t>
  </si>
  <si>
    <t>11.3</t>
  </si>
  <si>
    <t>11.4</t>
  </si>
  <si>
    <t>11.5</t>
  </si>
  <si>
    <t>11.6</t>
  </si>
  <si>
    <t>Rede de gases para Cromatógrafo gasoso</t>
  </si>
  <si>
    <t>CRONOGRAMA FÍSICO-FINANCEIRO</t>
  </si>
  <si>
    <t>DESCRIÇÃO</t>
  </si>
  <si>
    <t>30 dias</t>
  </si>
  <si>
    <t>TOTAL</t>
  </si>
  <si>
    <t>TOTAL GERAL</t>
  </si>
  <si>
    <t>60 dias</t>
  </si>
  <si>
    <t>OBRA -  CENTRAL DE GASES - BLOCO 5 -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</si>
</sst>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Arial"/>
      <family val="1"/>
    </font>
    <font>
      <sz val="11"/>
      <name val="Arial"/>
      <family val="1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3" fillId="0" borderId="0" xfId="2" applyFont="1" applyBorder="1" applyAlignment="1">
      <alignment vertical="center" wrapText="1"/>
    </xf>
    <xf numFmtId="0" fontId="5" fillId="0" borderId="9" xfId="2" applyFont="1" applyFill="1" applyBorder="1" applyAlignment="1">
      <alignment horizontal="center" vertical="center" wrapText="1"/>
    </xf>
    <xf numFmtId="4" fontId="5" fillId="0" borderId="10" xfId="2" applyNumberFormat="1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2" fontId="5" fillId="0" borderId="9" xfId="2" applyNumberFormat="1" applyFont="1" applyFill="1" applyBorder="1" applyAlignment="1">
      <alignment horizontal="center" vertical="center" wrapText="1"/>
    </xf>
    <xf numFmtId="9" fontId="5" fillId="0" borderId="9" xfId="2" applyNumberFormat="1" applyFont="1" applyFill="1" applyBorder="1" applyAlignment="1">
      <alignment horizontal="center" vertical="center" wrapText="1"/>
    </xf>
    <xf numFmtId="9" fontId="5" fillId="0" borderId="10" xfId="2" applyNumberFormat="1" applyFont="1" applyFill="1" applyBorder="1" applyAlignme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4" fontId="5" fillId="0" borderId="9" xfId="2" applyNumberFormat="1" applyFont="1" applyFill="1" applyBorder="1" applyAlignment="1">
      <alignment horizontal="center" vertical="center" wrapText="1"/>
    </xf>
    <xf numFmtId="4" fontId="5" fillId="0" borderId="11" xfId="2" applyNumberFormat="1" applyFont="1" applyFill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vertical="center" wrapText="1"/>
    </xf>
    <xf numFmtId="10" fontId="5" fillId="0" borderId="13" xfId="1" applyNumberFormat="1" applyFont="1" applyFill="1" applyBorder="1" applyAlignment="1" applyProtection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right" vertical="center" wrapText="1"/>
    </xf>
    <xf numFmtId="4" fontId="5" fillId="0" borderId="16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6" xfId="2" applyNumberFormat="1" applyFont="1" applyFill="1" applyBorder="1" applyAlignment="1">
      <alignment horizontal="center" vertical="center" wrapText="1"/>
    </xf>
    <xf numFmtId="9" fontId="5" fillId="0" borderId="15" xfId="2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/>
    <xf numFmtId="0" fontId="8" fillId="14" borderId="0" xfId="0" applyFont="1" applyFill="1" applyAlignment="1">
      <alignment horizontal="left" vertical="top" wrapText="1"/>
    </xf>
    <xf numFmtId="0" fontId="6" fillId="6" borderId="1" xfId="0" applyFont="1" applyFill="1" applyBorder="1" applyAlignment="1">
      <alignment horizontal="right" vertical="top" wrapText="1"/>
    </xf>
    <xf numFmtId="0" fontId="8" fillId="7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right" vertical="top" wrapText="1"/>
    </xf>
    <xf numFmtId="4" fontId="8" fillId="9" borderId="1" xfId="0" applyNumberFormat="1" applyFont="1" applyFill="1" applyBorder="1" applyAlignment="1">
      <alignment horizontal="right" vertical="top" wrapText="1"/>
    </xf>
    <xf numFmtId="0" fontId="2" fillId="10" borderId="1" xfId="0" applyFont="1" applyFill="1" applyBorder="1" applyAlignment="1">
      <alignment horizontal="left" vertical="top" wrapText="1"/>
    </xf>
    <xf numFmtId="0" fontId="2" fillId="12" borderId="1" xfId="0" applyFont="1" applyFill="1" applyBorder="1" applyAlignment="1">
      <alignment horizontal="right" vertical="top" wrapText="1"/>
    </xf>
    <xf numFmtId="0" fontId="2" fillId="11" borderId="1" xfId="0" applyFont="1" applyFill="1" applyBorder="1" applyAlignment="1">
      <alignment horizontal="center" vertical="top" wrapText="1"/>
    </xf>
    <xf numFmtId="4" fontId="2" fillId="13" borderId="1" xfId="0" applyNumberFormat="1" applyFont="1" applyFill="1" applyBorder="1" applyAlignment="1">
      <alignment horizontal="right" vertical="top" wrapText="1"/>
    </xf>
    <xf numFmtId="0" fontId="8" fillId="10" borderId="1" xfId="0" applyFont="1" applyFill="1" applyBorder="1" applyAlignment="1">
      <alignment horizontal="left" vertical="top" wrapText="1"/>
    </xf>
    <xf numFmtId="0" fontId="8" fillId="16" borderId="0" xfId="0" applyFont="1" applyFill="1" applyAlignment="1">
      <alignment horizontal="right" vertical="top" wrapText="1"/>
    </xf>
    <xf numFmtId="4" fontId="8" fillId="13" borderId="1" xfId="0" applyNumberFormat="1" applyFont="1" applyFill="1" applyBorder="1" applyAlignment="1">
      <alignment horizontal="right" vertical="top" wrapText="1"/>
    </xf>
    <xf numFmtId="0" fontId="2" fillId="19" borderId="0" xfId="0" applyFont="1" applyFill="1" applyAlignment="1">
      <alignment horizontal="center" vertical="top" wrapText="1"/>
    </xf>
    <xf numFmtId="0" fontId="2" fillId="18" borderId="0" xfId="0" applyFont="1" applyFill="1" applyAlignment="1">
      <alignment horizontal="left" vertical="top" wrapText="1"/>
    </xf>
    <xf numFmtId="0" fontId="8" fillId="15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8" fillId="14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wrapText="1"/>
    </xf>
    <xf numFmtId="0" fontId="7" fillId="0" borderId="0" xfId="0" applyFont="1"/>
    <xf numFmtId="0" fontId="6" fillId="4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center" vertical="top" wrapText="1"/>
    </xf>
    <xf numFmtId="0" fontId="8" fillId="16" borderId="0" xfId="0" applyFont="1" applyFill="1" applyAlignment="1">
      <alignment horizontal="right" vertical="top" wrapText="1"/>
    </xf>
    <xf numFmtId="4" fontId="8" fillId="17" borderId="0" xfId="0" applyNumberFormat="1" applyFont="1" applyFill="1" applyAlignment="1">
      <alignment horizontal="right" vertical="top" wrapText="1"/>
    </xf>
    <xf numFmtId="0" fontId="2" fillId="19" borderId="0" xfId="0" applyFont="1" applyFill="1" applyAlignment="1">
      <alignment horizontal="center" vertical="top" wrapText="1"/>
    </xf>
    <xf numFmtId="0" fontId="5" fillId="0" borderId="8" xfId="2" applyFont="1" applyFill="1" applyBorder="1" applyAlignment="1">
      <alignment horizontal="center" vertical="center" wrapText="1"/>
    </xf>
    <xf numFmtId="2" fontId="5" fillId="0" borderId="9" xfId="2" applyNumberFormat="1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4" fontId="5" fillId="0" borderId="9" xfId="2" applyNumberFormat="1" applyFont="1" applyFill="1" applyBorder="1" applyAlignment="1">
      <alignment horizontal="center" vertical="center" wrapText="1"/>
    </xf>
    <xf numFmtId="4" fontId="5" fillId="0" borderId="12" xfId="2" applyNumberFormat="1" applyFont="1" applyFill="1" applyBorder="1" applyAlignment="1">
      <alignment horizontal="center" vertical="center" wrapText="1"/>
    </xf>
    <xf numFmtId="4" fontId="5" fillId="0" borderId="13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</cellXfs>
  <cellStyles count="3">
    <cellStyle name="Normal" xfId="0" builtinId="0"/>
    <cellStyle name="Normal 4 2" xfId="2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00125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showOutlineSymbols="0" showWhiteSpace="0" topLeftCell="C1" workbookViewId="0">
      <selection activeCell="E2" sqref="E2:G2"/>
    </sheetView>
  </sheetViews>
  <sheetFormatPr defaultRowHeight="14.25" x14ac:dyDescent="0.2"/>
  <cols>
    <col min="1" max="3" width="10" style="24" bestFit="1" customWidth="1"/>
    <col min="4" max="4" width="60" style="24" bestFit="1" customWidth="1"/>
    <col min="5" max="5" width="5" style="24" bestFit="1" customWidth="1"/>
    <col min="6" max="13" width="10" style="24" bestFit="1" customWidth="1"/>
    <col min="14" max="16384" width="9" style="24"/>
  </cols>
  <sheetData>
    <row r="1" spans="1:13" ht="15" x14ac:dyDescent="0.2">
      <c r="A1" s="23"/>
      <c r="B1" s="23"/>
      <c r="C1" s="23"/>
      <c r="D1" s="23" t="s">
        <v>0</v>
      </c>
      <c r="E1" s="40" t="s">
        <v>1</v>
      </c>
      <c r="F1" s="40"/>
      <c r="G1" s="40"/>
      <c r="H1" s="40" t="s">
        <v>2</v>
      </c>
      <c r="I1" s="40"/>
      <c r="J1" s="40"/>
      <c r="K1" s="40" t="s">
        <v>3</v>
      </c>
      <c r="L1" s="40"/>
      <c r="M1" s="40"/>
    </row>
    <row r="2" spans="1:13" ht="80.099999999999994" customHeight="1" x14ac:dyDescent="0.2">
      <c r="A2" s="25"/>
      <c r="B2" s="25"/>
      <c r="C2" s="25"/>
      <c r="D2" s="25" t="s">
        <v>4</v>
      </c>
      <c r="E2" s="41" t="s">
        <v>5</v>
      </c>
      <c r="F2" s="41"/>
      <c r="G2" s="41"/>
      <c r="H2" s="41" t="s">
        <v>6</v>
      </c>
      <c r="I2" s="41"/>
      <c r="J2" s="41"/>
      <c r="K2" s="41" t="s">
        <v>7</v>
      </c>
      <c r="L2" s="41"/>
      <c r="M2" s="41"/>
    </row>
    <row r="3" spans="1:13" ht="15" x14ac:dyDescent="0.25">
      <c r="A3" s="42" t="s">
        <v>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" customHeight="1" x14ac:dyDescent="0.2">
      <c r="A4" s="44" t="s">
        <v>9</v>
      </c>
      <c r="B4" s="45" t="s">
        <v>10</v>
      </c>
      <c r="C4" s="44" t="s">
        <v>11</v>
      </c>
      <c r="D4" s="44" t="s">
        <v>12</v>
      </c>
      <c r="E4" s="46" t="s">
        <v>13</v>
      </c>
      <c r="F4" s="45" t="s">
        <v>14</v>
      </c>
      <c r="G4" s="45" t="s">
        <v>15</v>
      </c>
      <c r="H4" s="46" t="s">
        <v>16</v>
      </c>
      <c r="I4" s="44"/>
      <c r="J4" s="44"/>
      <c r="K4" s="46" t="s">
        <v>17</v>
      </c>
      <c r="L4" s="44"/>
      <c r="M4" s="44"/>
    </row>
    <row r="5" spans="1:13" ht="15" customHeight="1" x14ac:dyDescent="0.2">
      <c r="A5" s="45"/>
      <c r="B5" s="45"/>
      <c r="C5" s="45"/>
      <c r="D5" s="45"/>
      <c r="E5" s="45"/>
      <c r="F5" s="45"/>
      <c r="G5" s="45"/>
      <c r="H5" s="26" t="s">
        <v>18</v>
      </c>
      <c r="I5" s="26" t="s">
        <v>19</v>
      </c>
      <c r="J5" s="26" t="s">
        <v>17</v>
      </c>
      <c r="K5" s="26" t="s">
        <v>18</v>
      </c>
      <c r="L5" s="26" t="s">
        <v>19</v>
      </c>
      <c r="M5" s="26" t="s">
        <v>17</v>
      </c>
    </row>
    <row r="6" spans="1:13" ht="24" customHeight="1" x14ac:dyDescent="0.2">
      <c r="A6" s="27" t="s">
        <v>20</v>
      </c>
      <c r="B6" s="27"/>
      <c r="C6" s="27"/>
      <c r="D6" s="27" t="s">
        <v>21</v>
      </c>
      <c r="E6" s="27"/>
      <c r="F6" s="28"/>
      <c r="G6" s="27"/>
      <c r="H6" s="27"/>
      <c r="I6" s="27"/>
      <c r="J6" s="27"/>
      <c r="K6" s="27"/>
      <c r="L6" s="27"/>
      <c r="M6" s="29">
        <f>SUM(M7:M10)</f>
        <v>6430.9600000000009</v>
      </c>
    </row>
    <row r="7" spans="1:13" ht="24" customHeight="1" x14ac:dyDescent="0.2">
      <c r="A7" s="30" t="s">
        <v>22</v>
      </c>
      <c r="B7" s="31" t="s">
        <v>23</v>
      </c>
      <c r="C7" s="30" t="s">
        <v>24</v>
      </c>
      <c r="D7" s="30" t="s">
        <v>25</v>
      </c>
      <c r="E7" s="32" t="s">
        <v>26</v>
      </c>
      <c r="F7" s="31">
        <v>40</v>
      </c>
      <c r="G7" s="33">
        <v>57.87</v>
      </c>
      <c r="H7" s="33">
        <v>70.290000000000006</v>
      </c>
      <c r="I7" s="33">
        <v>2.04</v>
      </c>
      <c r="J7" s="33">
        <f>TRUNC(G7 * (1 + 25 / 100), 2)</f>
        <v>72.33</v>
      </c>
      <c r="K7" s="33">
        <f>TRUNC(F7 * H7, 2)</f>
        <v>2811.6</v>
      </c>
      <c r="L7" s="33">
        <f>M7 - K7</f>
        <v>81.599999999999909</v>
      </c>
      <c r="M7" s="33">
        <f>TRUNC(F7 * J7, 2)</f>
        <v>2893.2</v>
      </c>
    </row>
    <row r="8" spans="1:13" ht="24" customHeight="1" x14ac:dyDescent="0.2">
      <c r="A8" s="30" t="s">
        <v>27</v>
      </c>
      <c r="B8" s="31" t="s">
        <v>28</v>
      </c>
      <c r="C8" s="30" t="s">
        <v>24</v>
      </c>
      <c r="D8" s="30" t="s">
        <v>29</v>
      </c>
      <c r="E8" s="32" t="s">
        <v>26</v>
      </c>
      <c r="F8" s="31">
        <v>20</v>
      </c>
      <c r="G8" s="33">
        <v>81.739999999999995</v>
      </c>
      <c r="H8" s="33">
        <v>100.69</v>
      </c>
      <c r="I8" s="33">
        <v>1.48</v>
      </c>
      <c r="J8" s="33">
        <f>TRUNC(G8 * (1 + 25 / 100), 2)</f>
        <v>102.17</v>
      </c>
      <c r="K8" s="33">
        <f>TRUNC(F8 * H8, 2)</f>
        <v>2013.8</v>
      </c>
      <c r="L8" s="33">
        <f>M8 - K8</f>
        <v>29.600000000000136</v>
      </c>
      <c r="M8" s="33">
        <f>TRUNC(F8 * J8, 2)</f>
        <v>2043.4</v>
      </c>
    </row>
    <row r="9" spans="1:13" ht="24" customHeight="1" x14ac:dyDescent="0.2">
      <c r="A9" s="30" t="s">
        <v>30</v>
      </c>
      <c r="B9" s="31" t="s">
        <v>31</v>
      </c>
      <c r="C9" s="30" t="s">
        <v>24</v>
      </c>
      <c r="D9" s="30" t="s">
        <v>32</v>
      </c>
      <c r="E9" s="32" t="s">
        <v>33</v>
      </c>
      <c r="F9" s="31">
        <v>10</v>
      </c>
      <c r="G9" s="33">
        <v>58.43</v>
      </c>
      <c r="H9" s="33">
        <v>34.130000000000003</v>
      </c>
      <c r="I9" s="33">
        <v>38.9</v>
      </c>
      <c r="J9" s="33">
        <f>TRUNC(G9 * (1 + 25 / 100), 2)</f>
        <v>73.03</v>
      </c>
      <c r="K9" s="33">
        <f>TRUNC(F9 * H9, 2)</f>
        <v>341.3</v>
      </c>
      <c r="L9" s="33">
        <f>M9 - K9</f>
        <v>388.99999999999994</v>
      </c>
      <c r="M9" s="33">
        <f>TRUNC(F9 * J9, 2)</f>
        <v>730.3</v>
      </c>
    </row>
    <row r="10" spans="1:13" ht="24" customHeight="1" x14ac:dyDescent="0.2">
      <c r="A10" s="30" t="s">
        <v>34</v>
      </c>
      <c r="B10" s="31" t="s">
        <v>35</v>
      </c>
      <c r="C10" s="30" t="s">
        <v>24</v>
      </c>
      <c r="D10" s="30" t="s">
        <v>36</v>
      </c>
      <c r="E10" s="32" t="s">
        <v>33</v>
      </c>
      <c r="F10" s="31">
        <v>2</v>
      </c>
      <c r="G10" s="33">
        <v>305.63</v>
      </c>
      <c r="H10" s="33">
        <v>48.24</v>
      </c>
      <c r="I10" s="33">
        <v>333.79</v>
      </c>
      <c r="J10" s="33">
        <f>TRUNC(G10 * (1 + 25 / 100), 2)</f>
        <v>382.03</v>
      </c>
      <c r="K10" s="33">
        <f>TRUNC(F10 * H10, 2)</f>
        <v>96.48</v>
      </c>
      <c r="L10" s="33">
        <f>M10 - K10</f>
        <v>667.57999999999993</v>
      </c>
      <c r="M10" s="33">
        <f>TRUNC(F10 * J10, 2)</f>
        <v>764.06</v>
      </c>
    </row>
    <row r="11" spans="1:13" ht="24" customHeight="1" x14ac:dyDescent="0.2">
      <c r="A11" s="27" t="s">
        <v>37</v>
      </c>
      <c r="B11" s="27"/>
      <c r="C11" s="27"/>
      <c r="D11" s="27" t="s">
        <v>38</v>
      </c>
      <c r="E11" s="27"/>
      <c r="F11" s="28"/>
      <c r="G11" s="27"/>
      <c r="H11" s="27"/>
      <c r="I11" s="27"/>
      <c r="J11" s="27"/>
      <c r="K11" s="27"/>
      <c r="L11" s="27"/>
      <c r="M11" s="29">
        <f>SUM(M12:M15)</f>
        <v>588.18999999999994</v>
      </c>
    </row>
    <row r="12" spans="1:13" ht="24" customHeight="1" x14ac:dyDescent="0.2">
      <c r="A12" s="30" t="s">
        <v>39</v>
      </c>
      <c r="B12" s="31" t="s">
        <v>40</v>
      </c>
      <c r="C12" s="30" t="s">
        <v>24</v>
      </c>
      <c r="D12" s="30" t="s">
        <v>41</v>
      </c>
      <c r="E12" s="32" t="s">
        <v>33</v>
      </c>
      <c r="F12" s="31">
        <v>6.62</v>
      </c>
      <c r="G12" s="33">
        <v>2.4700000000000002</v>
      </c>
      <c r="H12" s="33">
        <v>2.31</v>
      </c>
      <c r="I12" s="33">
        <v>0.77</v>
      </c>
      <c r="J12" s="33">
        <f>TRUNC(G12 * (1 + 25 / 100), 2)</f>
        <v>3.08</v>
      </c>
      <c r="K12" s="33">
        <f>TRUNC(F12 * H12, 2)</f>
        <v>15.29</v>
      </c>
      <c r="L12" s="33">
        <f>M12 - K12</f>
        <v>5.09</v>
      </c>
      <c r="M12" s="33">
        <f>TRUNC(F12 * J12, 2)</f>
        <v>20.38</v>
      </c>
    </row>
    <row r="13" spans="1:13" ht="24" customHeight="1" x14ac:dyDescent="0.2">
      <c r="A13" s="30" t="s">
        <v>42</v>
      </c>
      <c r="B13" s="31" t="s">
        <v>43</v>
      </c>
      <c r="C13" s="30" t="s">
        <v>24</v>
      </c>
      <c r="D13" s="30" t="s">
        <v>44</v>
      </c>
      <c r="E13" s="32" t="s">
        <v>45</v>
      </c>
      <c r="F13" s="31">
        <v>2.82</v>
      </c>
      <c r="G13" s="33">
        <v>62.93</v>
      </c>
      <c r="H13" s="33">
        <v>57.79</v>
      </c>
      <c r="I13" s="33">
        <v>20.87</v>
      </c>
      <c r="J13" s="33">
        <f>TRUNC(G13 * (1 + 25 / 100), 2)</f>
        <v>78.66</v>
      </c>
      <c r="K13" s="33">
        <f>TRUNC(F13 * H13, 2)</f>
        <v>162.96</v>
      </c>
      <c r="L13" s="33">
        <f>M13 - K13</f>
        <v>58.859999999999985</v>
      </c>
      <c r="M13" s="33">
        <f>TRUNC(F13 * J13, 2)</f>
        <v>221.82</v>
      </c>
    </row>
    <row r="14" spans="1:13" ht="24" customHeight="1" x14ac:dyDescent="0.2">
      <c r="A14" s="30" t="s">
        <v>46</v>
      </c>
      <c r="B14" s="31" t="s">
        <v>47</v>
      </c>
      <c r="C14" s="30" t="s">
        <v>48</v>
      </c>
      <c r="D14" s="30" t="s">
        <v>49</v>
      </c>
      <c r="E14" s="32" t="s">
        <v>45</v>
      </c>
      <c r="F14" s="31">
        <v>4</v>
      </c>
      <c r="G14" s="33">
        <v>61.83</v>
      </c>
      <c r="H14" s="33">
        <v>7.82</v>
      </c>
      <c r="I14" s="33">
        <v>69.459999999999994</v>
      </c>
      <c r="J14" s="33">
        <f>TRUNC(G14 * (1 + 25 / 100), 2)</f>
        <v>77.28</v>
      </c>
      <c r="K14" s="33">
        <f>TRUNC(F14 * H14, 2)</f>
        <v>31.28</v>
      </c>
      <c r="L14" s="33">
        <f>M14 - K14</f>
        <v>277.84000000000003</v>
      </c>
      <c r="M14" s="33">
        <f>TRUNC(F14 * J14, 2)</f>
        <v>309.12</v>
      </c>
    </row>
    <row r="15" spans="1:13" ht="60" customHeight="1" x14ac:dyDescent="0.2">
      <c r="A15" s="30" t="s">
        <v>50</v>
      </c>
      <c r="B15" s="31" t="s">
        <v>51</v>
      </c>
      <c r="C15" s="30" t="s">
        <v>24</v>
      </c>
      <c r="D15" s="30" t="s">
        <v>52</v>
      </c>
      <c r="E15" s="32" t="s">
        <v>45</v>
      </c>
      <c r="F15" s="31">
        <v>2.1</v>
      </c>
      <c r="G15" s="33">
        <v>14.05</v>
      </c>
      <c r="H15" s="33">
        <v>5.39</v>
      </c>
      <c r="I15" s="33">
        <v>12.17</v>
      </c>
      <c r="J15" s="33">
        <f>TRUNC(G15 * (1 + 25 / 100), 2)</f>
        <v>17.559999999999999</v>
      </c>
      <c r="K15" s="33">
        <f>TRUNC(F15 * H15, 2)</f>
        <v>11.31</v>
      </c>
      <c r="L15" s="33">
        <f>M15 - K15</f>
        <v>25.559999999999995</v>
      </c>
      <c r="M15" s="33">
        <f>TRUNC(F15 * J15, 2)</f>
        <v>36.869999999999997</v>
      </c>
    </row>
    <row r="16" spans="1:13" ht="24" customHeight="1" x14ac:dyDescent="0.2">
      <c r="A16" s="27" t="s">
        <v>53</v>
      </c>
      <c r="B16" s="27"/>
      <c r="C16" s="27"/>
      <c r="D16" s="27" t="s">
        <v>54</v>
      </c>
      <c r="E16" s="27"/>
      <c r="F16" s="28"/>
      <c r="G16" s="27"/>
      <c r="H16" s="27"/>
      <c r="I16" s="27"/>
      <c r="J16" s="27"/>
      <c r="K16" s="27"/>
      <c r="L16" s="27"/>
      <c r="M16" s="29">
        <f>SUM(M17:M19)</f>
        <v>2900.2099999999996</v>
      </c>
    </row>
    <row r="17" spans="1:13" ht="48" customHeight="1" x14ac:dyDescent="0.2">
      <c r="A17" s="30" t="s">
        <v>55</v>
      </c>
      <c r="B17" s="31" t="s">
        <v>56</v>
      </c>
      <c r="C17" s="30" t="s">
        <v>24</v>
      </c>
      <c r="D17" s="30" t="s">
        <v>57</v>
      </c>
      <c r="E17" s="32" t="s">
        <v>58</v>
      </c>
      <c r="F17" s="31">
        <v>15</v>
      </c>
      <c r="G17" s="33">
        <v>61.62</v>
      </c>
      <c r="H17" s="33">
        <v>27.3</v>
      </c>
      <c r="I17" s="33">
        <v>49.72</v>
      </c>
      <c r="J17" s="33">
        <f>TRUNC(G17 * (1 + 25 / 100), 2)</f>
        <v>77.02</v>
      </c>
      <c r="K17" s="33">
        <f>TRUNC(F17 * H17, 2)</f>
        <v>409.5</v>
      </c>
      <c r="L17" s="33">
        <f>M17 - K17</f>
        <v>745.8</v>
      </c>
      <c r="M17" s="33">
        <f>TRUNC(F17 * J17, 2)</f>
        <v>1155.3</v>
      </c>
    </row>
    <row r="18" spans="1:13" ht="36" customHeight="1" x14ac:dyDescent="0.2">
      <c r="A18" s="30" t="s">
        <v>59</v>
      </c>
      <c r="B18" s="31" t="s">
        <v>60</v>
      </c>
      <c r="C18" s="30" t="s">
        <v>61</v>
      </c>
      <c r="D18" s="30" t="s">
        <v>62</v>
      </c>
      <c r="E18" s="32" t="s">
        <v>45</v>
      </c>
      <c r="F18" s="31">
        <v>0.72</v>
      </c>
      <c r="G18" s="33">
        <v>1889.71</v>
      </c>
      <c r="H18" s="33">
        <v>373.53</v>
      </c>
      <c r="I18" s="33">
        <v>1988.6</v>
      </c>
      <c r="J18" s="33">
        <f>TRUNC(G18 * (1 + 25 / 100), 2)</f>
        <v>2362.13</v>
      </c>
      <c r="K18" s="33">
        <f>TRUNC(F18 * H18, 2)</f>
        <v>268.94</v>
      </c>
      <c r="L18" s="33">
        <f>M18 - K18</f>
        <v>1431.79</v>
      </c>
      <c r="M18" s="33">
        <f>TRUNC(F18 * J18, 2)</f>
        <v>1700.73</v>
      </c>
    </row>
    <row r="19" spans="1:13" ht="36" customHeight="1" x14ac:dyDescent="0.2">
      <c r="A19" s="30" t="s">
        <v>63</v>
      </c>
      <c r="B19" s="31" t="s">
        <v>64</v>
      </c>
      <c r="C19" s="30" t="s">
        <v>24</v>
      </c>
      <c r="D19" s="30" t="s">
        <v>65</v>
      </c>
      <c r="E19" s="32" t="s">
        <v>45</v>
      </c>
      <c r="F19" s="31">
        <v>0.12</v>
      </c>
      <c r="G19" s="33">
        <v>294.58</v>
      </c>
      <c r="H19" s="33">
        <v>61.86</v>
      </c>
      <c r="I19" s="33">
        <v>306.36</v>
      </c>
      <c r="J19" s="33">
        <f>TRUNC(G19 * (1 + 25 / 100), 2)</f>
        <v>368.22</v>
      </c>
      <c r="K19" s="33">
        <f>TRUNC(F19 * H19, 2)</f>
        <v>7.42</v>
      </c>
      <c r="L19" s="33">
        <f>M19 - K19</f>
        <v>36.76</v>
      </c>
      <c r="M19" s="33">
        <f>TRUNC(F19 * J19, 2)</f>
        <v>44.18</v>
      </c>
    </row>
    <row r="20" spans="1:13" ht="24" customHeight="1" x14ac:dyDescent="0.2">
      <c r="A20" s="27" t="s">
        <v>66</v>
      </c>
      <c r="B20" s="27"/>
      <c r="C20" s="27"/>
      <c r="D20" s="27" t="s">
        <v>67</v>
      </c>
      <c r="E20" s="27"/>
      <c r="F20" s="28"/>
      <c r="G20" s="27"/>
      <c r="H20" s="27"/>
      <c r="I20" s="27"/>
      <c r="J20" s="27"/>
      <c r="K20" s="27"/>
      <c r="L20" s="27"/>
      <c r="M20" s="29">
        <f>SUM(M21:M22)</f>
        <v>5743.91</v>
      </c>
    </row>
    <row r="21" spans="1:13" ht="24" customHeight="1" x14ac:dyDescent="0.2">
      <c r="A21" s="30" t="s">
        <v>68</v>
      </c>
      <c r="B21" s="31" t="s">
        <v>69</v>
      </c>
      <c r="C21" s="30" t="s">
        <v>61</v>
      </c>
      <c r="D21" s="30" t="s">
        <v>70</v>
      </c>
      <c r="E21" s="32" t="s">
        <v>33</v>
      </c>
      <c r="F21" s="31">
        <v>11</v>
      </c>
      <c r="G21" s="33">
        <v>322.91000000000003</v>
      </c>
      <c r="H21" s="33">
        <v>61.91</v>
      </c>
      <c r="I21" s="33">
        <v>341.72</v>
      </c>
      <c r="J21" s="33">
        <f>TRUNC(G21 * (1 + 25 / 100), 2)</f>
        <v>403.63</v>
      </c>
      <c r="K21" s="33">
        <f>TRUNC(F21 * H21, 2)</f>
        <v>681.01</v>
      </c>
      <c r="L21" s="33">
        <f>M21 - K21</f>
        <v>3758.92</v>
      </c>
      <c r="M21" s="33">
        <f>TRUNC(F21 * J21, 2)</f>
        <v>4439.93</v>
      </c>
    </row>
    <row r="22" spans="1:13" ht="36" customHeight="1" x14ac:dyDescent="0.2">
      <c r="A22" s="30" t="s">
        <v>71</v>
      </c>
      <c r="B22" s="31" t="s">
        <v>72</v>
      </c>
      <c r="C22" s="30" t="s">
        <v>61</v>
      </c>
      <c r="D22" s="30" t="s">
        <v>73</v>
      </c>
      <c r="E22" s="32" t="s">
        <v>45</v>
      </c>
      <c r="F22" s="31">
        <v>0.43</v>
      </c>
      <c r="G22" s="33">
        <v>2426.02</v>
      </c>
      <c r="H22" s="33">
        <v>404.03</v>
      </c>
      <c r="I22" s="33">
        <v>2628.49</v>
      </c>
      <c r="J22" s="33">
        <f>TRUNC(G22 * (1 + 25 / 100), 2)</f>
        <v>3032.52</v>
      </c>
      <c r="K22" s="33">
        <f>TRUNC(F22 * H22, 2)</f>
        <v>173.73</v>
      </c>
      <c r="L22" s="33">
        <f>M22 - K22</f>
        <v>1130.25</v>
      </c>
      <c r="M22" s="33">
        <f>TRUNC(F22 * J22, 2)</f>
        <v>1303.98</v>
      </c>
    </row>
    <row r="23" spans="1:13" ht="24" customHeight="1" x14ac:dyDescent="0.2">
      <c r="A23" s="27" t="s">
        <v>74</v>
      </c>
      <c r="B23" s="27"/>
      <c r="C23" s="27"/>
      <c r="D23" s="27" t="s">
        <v>75</v>
      </c>
      <c r="E23" s="27"/>
      <c r="F23" s="28"/>
      <c r="G23" s="27"/>
      <c r="H23" s="27"/>
      <c r="I23" s="27"/>
      <c r="J23" s="27"/>
      <c r="K23" s="27"/>
      <c r="L23" s="27"/>
      <c r="M23" s="29">
        <f>M24</f>
        <v>2870.16</v>
      </c>
    </row>
    <row r="24" spans="1:13" ht="36" customHeight="1" x14ac:dyDescent="0.2">
      <c r="A24" s="30" t="s">
        <v>76</v>
      </c>
      <c r="B24" s="31" t="s">
        <v>77</v>
      </c>
      <c r="C24" s="30" t="s">
        <v>24</v>
      </c>
      <c r="D24" s="30" t="s">
        <v>78</v>
      </c>
      <c r="E24" s="32" t="s">
        <v>33</v>
      </c>
      <c r="F24" s="31">
        <v>26.62</v>
      </c>
      <c r="G24" s="33">
        <v>86.26</v>
      </c>
      <c r="H24" s="33">
        <v>30.75</v>
      </c>
      <c r="I24" s="33">
        <v>77.069999999999993</v>
      </c>
      <c r="J24" s="33">
        <f>TRUNC(G24 * (1 + 25 / 100), 2)</f>
        <v>107.82</v>
      </c>
      <c r="K24" s="33">
        <f>TRUNC(F24 * H24, 2)</f>
        <v>818.56</v>
      </c>
      <c r="L24" s="33">
        <f>M24 - K24</f>
        <v>2051.6</v>
      </c>
      <c r="M24" s="33">
        <f>TRUNC(F24 * J24, 2)</f>
        <v>2870.16</v>
      </c>
    </row>
    <row r="25" spans="1:13" ht="24" customHeight="1" x14ac:dyDescent="0.2">
      <c r="A25" s="27" t="s">
        <v>79</v>
      </c>
      <c r="B25" s="27"/>
      <c r="C25" s="27"/>
      <c r="D25" s="27" t="s">
        <v>80</v>
      </c>
      <c r="E25" s="27"/>
      <c r="F25" s="28"/>
      <c r="G25" s="27"/>
      <c r="H25" s="27"/>
      <c r="I25" s="27"/>
      <c r="J25" s="27"/>
      <c r="K25" s="27"/>
      <c r="L25" s="27"/>
      <c r="M25" s="29">
        <f>M26</f>
        <v>6461.1</v>
      </c>
    </row>
    <row r="26" spans="1:13" ht="24" customHeight="1" x14ac:dyDescent="0.2">
      <c r="A26" s="30" t="s">
        <v>81</v>
      </c>
      <c r="B26" s="31" t="s">
        <v>82</v>
      </c>
      <c r="C26" s="30" t="s">
        <v>83</v>
      </c>
      <c r="D26" s="30" t="s">
        <v>84</v>
      </c>
      <c r="E26" s="32" t="s">
        <v>33</v>
      </c>
      <c r="F26" s="31">
        <v>9</v>
      </c>
      <c r="G26" s="33">
        <v>574.32000000000005</v>
      </c>
      <c r="H26" s="33">
        <v>37.15</v>
      </c>
      <c r="I26" s="33">
        <v>680.75</v>
      </c>
      <c r="J26" s="33">
        <f>TRUNC(G26 * (1 + 25 / 100), 2)</f>
        <v>717.9</v>
      </c>
      <c r="K26" s="33">
        <f>TRUNC(F26 * H26, 2)</f>
        <v>334.35</v>
      </c>
      <c r="L26" s="33">
        <f>M26 - K26</f>
        <v>6126.75</v>
      </c>
      <c r="M26" s="33">
        <f>TRUNC(F26 * J26, 2)</f>
        <v>6461.1</v>
      </c>
    </row>
    <row r="27" spans="1:13" ht="24" customHeight="1" x14ac:dyDescent="0.2">
      <c r="A27" s="27" t="s">
        <v>85</v>
      </c>
      <c r="B27" s="27"/>
      <c r="C27" s="27"/>
      <c r="D27" s="27" t="s">
        <v>86</v>
      </c>
      <c r="E27" s="27"/>
      <c r="F27" s="28"/>
      <c r="G27" s="27"/>
      <c r="H27" s="27"/>
      <c r="I27" s="27"/>
      <c r="J27" s="27"/>
      <c r="K27" s="27"/>
      <c r="L27" s="27"/>
      <c r="M27" s="29">
        <f>SUM(M28:M31)</f>
        <v>5055.1499999999996</v>
      </c>
    </row>
    <row r="28" spans="1:13" ht="48" customHeight="1" x14ac:dyDescent="0.2">
      <c r="A28" s="30" t="s">
        <v>87</v>
      </c>
      <c r="B28" s="31" t="s">
        <v>88</v>
      </c>
      <c r="C28" s="30" t="s">
        <v>24</v>
      </c>
      <c r="D28" s="30" t="s">
        <v>89</v>
      </c>
      <c r="E28" s="32" t="s">
        <v>33</v>
      </c>
      <c r="F28" s="31">
        <v>72.47</v>
      </c>
      <c r="G28" s="33">
        <v>3.24</v>
      </c>
      <c r="H28" s="33">
        <v>1.72</v>
      </c>
      <c r="I28" s="33">
        <v>2.33</v>
      </c>
      <c r="J28" s="33">
        <f>TRUNC(G28 * (1 + 25 / 100), 2)</f>
        <v>4.05</v>
      </c>
      <c r="K28" s="33">
        <f>TRUNC(F28 * H28, 2)</f>
        <v>124.64</v>
      </c>
      <c r="L28" s="33">
        <f>M28 - K28</f>
        <v>168.86</v>
      </c>
      <c r="M28" s="33">
        <f>TRUNC(F28 * J28, 2)</f>
        <v>293.5</v>
      </c>
    </row>
    <row r="29" spans="1:13" ht="60" customHeight="1" x14ac:dyDescent="0.2">
      <c r="A29" s="30" t="s">
        <v>90</v>
      </c>
      <c r="B29" s="31" t="s">
        <v>91</v>
      </c>
      <c r="C29" s="30" t="s">
        <v>24</v>
      </c>
      <c r="D29" s="30" t="s">
        <v>92</v>
      </c>
      <c r="E29" s="32" t="s">
        <v>33</v>
      </c>
      <c r="F29" s="31">
        <v>72.47</v>
      </c>
      <c r="G29" s="33">
        <v>27.34</v>
      </c>
      <c r="H29" s="33">
        <v>14.48</v>
      </c>
      <c r="I29" s="33">
        <v>19.690000000000001</v>
      </c>
      <c r="J29" s="33">
        <f>TRUNC(G29 * (1 + 25 / 100), 2)</f>
        <v>34.17</v>
      </c>
      <c r="K29" s="33">
        <f>TRUNC(F29 * H29, 2)</f>
        <v>1049.3599999999999</v>
      </c>
      <c r="L29" s="33">
        <f>M29 - K29</f>
        <v>1426.93</v>
      </c>
      <c r="M29" s="33">
        <f>TRUNC(F29 * J29, 2)</f>
        <v>2476.29</v>
      </c>
    </row>
    <row r="30" spans="1:13" ht="24" customHeight="1" x14ac:dyDescent="0.2">
      <c r="A30" s="30" t="s">
        <v>93</v>
      </c>
      <c r="B30" s="31" t="s">
        <v>94</v>
      </c>
      <c r="C30" s="30" t="s">
        <v>95</v>
      </c>
      <c r="D30" s="30" t="s">
        <v>96</v>
      </c>
      <c r="E30" s="32" t="s">
        <v>33</v>
      </c>
      <c r="F30" s="31">
        <v>72.47</v>
      </c>
      <c r="G30" s="33">
        <v>23.4</v>
      </c>
      <c r="H30" s="33">
        <v>22.77</v>
      </c>
      <c r="I30" s="33">
        <v>6.48</v>
      </c>
      <c r="J30" s="33">
        <f>TRUNC(G30 * (1 + 25 / 100), 2)</f>
        <v>29.25</v>
      </c>
      <c r="K30" s="33">
        <f>TRUNC(F30 * H30, 2)</f>
        <v>1650.14</v>
      </c>
      <c r="L30" s="33">
        <f>M30 - K30</f>
        <v>469.59999999999968</v>
      </c>
      <c r="M30" s="33">
        <f>TRUNC(F30 * J30, 2)</f>
        <v>2119.7399999999998</v>
      </c>
    </row>
    <row r="31" spans="1:13" ht="36" customHeight="1" x14ac:dyDescent="0.2">
      <c r="A31" s="30" t="s">
        <v>97</v>
      </c>
      <c r="B31" s="31" t="s">
        <v>98</v>
      </c>
      <c r="C31" s="30" t="s">
        <v>24</v>
      </c>
      <c r="D31" s="30" t="s">
        <v>99</v>
      </c>
      <c r="E31" s="32" t="s">
        <v>45</v>
      </c>
      <c r="F31" s="31">
        <v>0.24</v>
      </c>
      <c r="G31" s="33">
        <v>552.09</v>
      </c>
      <c r="H31" s="33">
        <v>82.47</v>
      </c>
      <c r="I31" s="33">
        <v>607.64</v>
      </c>
      <c r="J31" s="33">
        <f>TRUNC(G31 * (1 + 25 / 100), 2)</f>
        <v>690.11</v>
      </c>
      <c r="K31" s="33">
        <f>TRUNC(F31 * H31, 2)</f>
        <v>19.79</v>
      </c>
      <c r="L31" s="33">
        <f>M31 - K31</f>
        <v>145.83000000000001</v>
      </c>
      <c r="M31" s="33">
        <f>TRUNC(F31 * J31, 2)</f>
        <v>165.62</v>
      </c>
    </row>
    <row r="32" spans="1:13" ht="24" customHeight="1" x14ac:dyDescent="0.2">
      <c r="A32" s="27" t="s">
        <v>100</v>
      </c>
      <c r="B32" s="27"/>
      <c r="C32" s="27"/>
      <c r="D32" s="27" t="s">
        <v>101</v>
      </c>
      <c r="E32" s="27"/>
      <c r="F32" s="28"/>
      <c r="G32" s="27"/>
      <c r="H32" s="27"/>
      <c r="I32" s="27"/>
      <c r="J32" s="27"/>
      <c r="K32" s="27"/>
      <c r="L32" s="27"/>
      <c r="M32" s="29">
        <f>M33</f>
        <v>1105.28</v>
      </c>
    </row>
    <row r="33" spans="1:13" ht="24" customHeight="1" x14ac:dyDescent="0.2">
      <c r="A33" s="30" t="s">
        <v>102</v>
      </c>
      <c r="B33" s="31" t="s">
        <v>103</v>
      </c>
      <c r="C33" s="30" t="s">
        <v>24</v>
      </c>
      <c r="D33" s="30" t="s">
        <v>104</v>
      </c>
      <c r="E33" s="32" t="s">
        <v>33</v>
      </c>
      <c r="F33" s="31">
        <v>11</v>
      </c>
      <c r="G33" s="33">
        <v>80.39</v>
      </c>
      <c r="H33" s="33">
        <v>15.66</v>
      </c>
      <c r="I33" s="33">
        <v>84.82</v>
      </c>
      <c r="J33" s="33">
        <f>TRUNC(G33 * (1 + 25 / 100), 2)</f>
        <v>100.48</v>
      </c>
      <c r="K33" s="33">
        <f>TRUNC(F33 * H33, 2)</f>
        <v>172.26</v>
      </c>
      <c r="L33" s="33">
        <f>M33 - K33</f>
        <v>933.02</v>
      </c>
      <c r="M33" s="33">
        <f>TRUNC(F33 * J33, 2)</f>
        <v>1105.28</v>
      </c>
    </row>
    <row r="34" spans="1:13" ht="24" customHeight="1" x14ac:dyDescent="0.2">
      <c r="A34" s="27" t="s">
        <v>105</v>
      </c>
      <c r="B34" s="27"/>
      <c r="C34" s="27"/>
      <c r="D34" s="27" t="s">
        <v>106</v>
      </c>
      <c r="E34" s="27"/>
      <c r="F34" s="28"/>
      <c r="G34" s="27"/>
      <c r="H34" s="27"/>
      <c r="I34" s="27"/>
      <c r="J34" s="27"/>
      <c r="K34" s="27"/>
      <c r="L34" s="27"/>
      <c r="M34" s="29">
        <f>M35+M36</f>
        <v>1381.27</v>
      </c>
    </row>
    <row r="35" spans="1:13" ht="24" customHeight="1" x14ac:dyDescent="0.2">
      <c r="A35" s="30" t="s">
        <v>107</v>
      </c>
      <c r="B35" s="31" t="s">
        <v>108</v>
      </c>
      <c r="C35" s="30" t="s">
        <v>24</v>
      </c>
      <c r="D35" s="30" t="s">
        <v>109</v>
      </c>
      <c r="E35" s="32" t="s">
        <v>33</v>
      </c>
      <c r="F35" s="31">
        <v>72.47</v>
      </c>
      <c r="G35" s="33">
        <v>1.97</v>
      </c>
      <c r="H35" s="33">
        <v>0.91</v>
      </c>
      <c r="I35" s="33">
        <v>1.55</v>
      </c>
      <c r="J35" s="33">
        <f>TRUNC(G35 * (1 + 25 / 100), 2)</f>
        <v>2.46</v>
      </c>
      <c r="K35" s="33">
        <f>TRUNC(F35 * H35, 2)</f>
        <v>65.94</v>
      </c>
      <c r="L35" s="33">
        <f>M35 - K35</f>
        <v>112.33000000000001</v>
      </c>
      <c r="M35" s="33">
        <f>TRUNC(F35 * J35, 2)</f>
        <v>178.27</v>
      </c>
    </row>
    <row r="36" spans="1:13" ht="24" customHeight="1" x14ac:dyDescent="0.2">
      <c r="A36" s="30" t="s">
        <v>110</v>
      </c>
      <c r="B36" s="31" t="s">
        <v>111</v>
      </c>
      <c r="C36" s="30" t="s">
        <v>24</v>
      </c>
      <c r="D36" s="30" t="s">
        <v>112</v>
      </c>
      <c r="E36" s="32" t="s">
        <v>33</v>
      </c>
      <c r="F36" s="31">
        <v>72.47</v>
      </c>
      <c r="G36" s="33">
        <v>13.28</v>
      </c>
      <c r="H36" s="33">
        <v>4.4400000000000004</v>
      </c>
      <c r="I36" s="33">
        <v>12.16</v>
      </c>
      <c r="J36" s="33">
        <f>TRUNC(G36 * (1 + 25 / 100), 2)</f>
        <v>16.600000000000001</v>
      </c>
      <c r="K36" s="33">
        <f>TRUNC(F36 * H36, 2)</f>
        <v>321.76</v>
      </c>
      <c r="L36" s="33">
        <f>M36 - K36</f>
        <v>881.24</v>
      </c>
      <c r="M36" s="33">
        <f>TRUNC(F36 * J36, 2)</f>
        <v>1203</v>
      </c>
    </row>
    <row r="37" spans="1:13" ht="24" customHeight="1" x14ac:dyDescent="0.2">
      <c r="A37" s="27" t="s">
        <v>113</v>
      </c>
      <c r="B37" s="27"/>
      <c r="C37" s="27"/>
      <c r="D37" s="27" t="s">
        <v>114</v>
      </c>
      <c r="E37" s="27"/>
      <c r="F37" s="28"/>
      <c r="G37" s="27"/>
      <c r="H37" s="27"/>
      <c r="I37" s="27"/>
      <c r="J37" s="27"/>
      <c r="K37" s="27"/>
      <c r="L37" s="27"/>
      <c r="M37" s="29">
        <f>SUM(M38:M40)</f>
        <v>933.49</v>
      </c>
    </row>
    <row r="38" spans="1:13" ht="24" customHeight="1" x14ac:dyDescent="0.2">
      <c r="A38" s="30" t="s">
        <v>115</v>
      </c>
      <c r="B38" s="31" t="s">
        <v>116</v>
      </c>
      <c r="C38" s="30" t="s">
        <v>117</v>
      </c>
      <c r="D38" s="30" t="s">
        <v>118</v>
      </c>
      <c r="E38" s="32" t="s">
        <v>33</v>
      </c>
      <c r="F38" s="31">
        <v>1</v>
      </c>
      <c r="G38" s="33">
        <v>315.3</v>
      </c>
      <c r="H38" s="33">
        <v>79.84</v>
      </c>
      <c r="I38" s="33">
        <v>314.27999999999997</v>
      </c>
      <c r="J38" s="33">
        <f>TRUNC(G38 * (1 + 25 / 100), 2)</f>
        <v>394.12</v>
      </c>
      <c r="K38" s="33">
        <f>TRUNC(F38 * H38, 2)</f>
        <v>79.84</v>
      </c>
      <c r="L38" s="33">
        <f>M38 - K38</f>
        <v>314.27999999999997</v>
      </c>
      <c r="M38" s="33">
        <f>TRUNC(F38 * J38, 2)</f>
        <v>394.12</v>
      </c>
    </row>
    <row r="39" spans="1:13" ht="24" customHeight="1" x14ac:dyDescent="0.2">
      <c r="A39" s="30" t="s">
        <v>119</v>
      </c>
      <c r="B39" s="31" t="s">
        <v>120</v>
      </c>
      <c r="C39" s="30" t="s">
        <v>121</v>
      </c>
      <c r="D39" s="30" t="s">
        <v>122</v>
      </c>
      <c r="E39" s="32" t="s">
        <v>123</v>
      </c>
      <c r="F39" s="31">
        <v>4</v>
      </c>
      <c r="G39" s="33">
        <v>21.93</v>
      </c>
      <c r="H39" s="33">
        <v>11.36</v>
      </c>
      <c r="I39" s="33">
        <v>16.05</v>
      </c>
      <c r="J39" s="33">
        <f>TRUNC(G39 * (1 + 25 / 100), 2)</f>
        <v>27.41</v>
      </c>
      <c r="K39" s="33">
        <f>TRUNC(F39 * H39, 2)</f>
        <v>45.44</v>
      </c>
      <c r="L39" s="33">
        <f>M39 - K39</f>
        <v>64.2</v>
      </c>
      <c r="M39" s="33">
        <f>TRUNC(F39 * J39, 2)</f>
        <v>109.64</v>
      </c>
    </row>
    <row r="40" spans="1:13" ht="24" customHeight="1" x14ac:dyDescent="0.2">
      <c r="A40" s="30" t="s">
        <v>124</v>
      </c>
      <c r="B40" s="31" t="s">
        <v>125</v>
      </c>
      <c r="C40" s="30" t="s">
        <v>83</v>
      </c>
      <c r="D40" s="30" t="s">
        <v>126</v>
      </c>
      <c r="E40" s="32" t="s">
        <v>127</v>
      </c>
      <c r="F40" s="31">
        <v>1</v>
      </c>
      <c r="G40" s="33">
        <v>343.79</v>
      </c>
      <c r="H40" s="33">
        <v>17.02</v>
      </c>
      <c r="I40" s="33">
        <v>412.71</v>
      </c>
      <c r="J40" s="33">
        <f>TRUNC(G40 * (1 + 25 / 100), 2)</f>
        <v>429.73</v>
      </c>
      <c r="K40" s="33">
        <f>TRUNC(F40 * H40, 2)</f>
        <v>17.02</v>
      </c>
      <c r="L40" s="33">
        <f>M40 - K40</f>
        <v>412.71000000000004</v>
      </c>
      <c r="M40" s="33">
        <f>TRUNC(F40 * J40, 2)</f>
        <v>429.73</v>
      </c>
    </row>
    <row r="41" spans="1:13" ht="24" customHeight="1" x14ac:dyDescent="0.2">
      <c r="A41" s="27">
        <v>11</v>
      </c>
      <c r="B41" s="27"/>
      <c r="C41" s="27"/>
      <c r="D41" s="27" t="s">
        <v>132</v>
      </c>
      <c r="E41" s="27"/>
      <c r="F41" s="28"/>
      <c r="G41" s="27"/>
      <c r="H41" s="27"/>
      <c r="I41" s="27"/>
      <c r="J41" s="27"/>
      <c r="K41" s="27"/>
      <c r="L41" s="27"/>
      <c r="M41" s="29">
        <f>SUM(M42:M48)</f>
        <v>63198.533333333326</v>
      </c>
    </row>
    <row r="42" spans="1:13" ht="24" customHeight="1" x14ac:dyDescent="0.2">
      <c r="A42" s="30"/>
      <c r="B42" s="31"/>
      <c r="C42" s="30"/>
      <c r="D42" s="34" t="s">
        <v>145</v>
      </c>
      <c r="E42" s="32"/>
      <c r="F42" s="31"/>
      <c r="G42" s="33"/>
      <c r="H42" s="33"/>
      <c r="I42" s="33"/>
      <c r="J42" s="33"/>
      <c r="K42" s="33"/>
      <c r="L42" s="33"/>
      <c r="M42" s="33"/>
    </row>
    <row r="43" spans="1:13" ht="63.75" x14ac:dyDescent="0.2">
      <c r="A43" s="30" t="s">
        <v>139</v>
      </c>
      <c r="B43" s="31"/>
      <c r="C43" s="30"/>
      <c r="D43" s="30" t="s">
        <v>134</v>
      </c>
      <c r="E43" s="32" t="s">
        <v>127</v>
      </c>
      <c r="F43" s="31">
        <v>1</v>
      </c>
      <c r="G43" s="33">
        <v>10042.165333333334</v>
      </c>
      <c r="H43" s="33">
        <v>10535.473333333333</v>
      </c>
      <c r="I43" s="33">
        <v>2017.2333333333333</v>
      </c>
      <c r="J43" s="33">
        <f>H43+I43</f>
        <v>12552.706666666667</v>
      </c>
      <c r="K43" s="33">
        <f>H43*F43</f>
        <v>10535.473333333333</v>
      </c>
      <c r="L43" s="33">
        <f>I43*F43</f>
        <v>2017.2333333333333</v>
      </c>
      <c r="M43" s="33">
        <f>K43+L43</f>
        <v>12552.706666666667</v>
      </c>
    </row>
    <row r="44" spans="1:13" ht="63.75" x14ac:dyDescent="0.2">
      <c r="A44" s="30" t="s">
        <v>140</v>
      </c>
      <c r="B44" s="31"/>
      <c r="C44" s="30"/>
      <c r="D44" s="30" t="s">
        <v>135</v>
      </c>
      <c r="E44" s="32" t="s">
        <v>127</v>
      </c>
      <c r="F44" s="31">
        <v>1</v>
      </c>
      <c r="G44" s="33">
        <v>9508.8319999999985</v>
      </c>
      <c r="H44" s="33">
        <v>9868.8066666666655</v>
      </c>
      <c r="I44" s="33">
        <v>2017.2333333333333</v>
      </c>
      <c r="J44" s="33">
        <f t="shared" ref="J44:J48" si="0">H44+I44</f>
        <v>11886.039999999999</v>
      </c>
      <c r="K44" s="33">
        <f t="shared" ref="K44:K48" si="1">H44*F44</f>
        <v>9868.8066666666655</v>
      </c>
      <c r="L44" s="33">
        <f t="shared" ref="L44:L48" si="2">I44*F44</f>
        <v>2017.2333333333333</v>
      </c>
      <c r="M44" s="33">
        <f t="shared" ref="M44:M48" si="3">K44+L44</f>
        <v>11886.039999999999</v>
      </c>
    </row>
    <row r="45" spans="1:13" ht="63.75" x14ac:dyDescent="0.2">
      <c r="A45" s="30" t="s">
        <v>141</v>
      </c>
      <c r="B45" s="31"/>
      <c r="C45" s="30"/>
      <c r="D45" s="30" t="s">
        <v>136</v>
      </c>
      <c r="E45" s="32" t="s">
        <v>127</v>
      </c>
      <c r="F45" s="31">
        <v>1</v>
      </c>
      <c r="G45" s="33">
        <v>9562.1653333333343</v>
      </c>
      <c r="H45" s="33">
        <v>9935.4733333333334</v>
      </c>
      <c r="I45" s="33">
        <v>2017.2333333333333</v>
      </c>
      <c r="J45" s="33">
        <f t="shared" si="0"/>
        <v>11952.706666666667</v>
      </c>
      <c r="K45" s="33">
        <f t="shared" si="1"/>
        <v>9935.4733333333334</v>
      </c>
      <c r="L45" s="33">
        <f t="shared" si="2"/>
        <v>2017.2333333333333</v>
      </c>
      <c r="M45" s="33">
        <f t="shared" si="3"/>
        <v>11952.706666666667</v>
      </c>
    </row>
    <row r="46" spans="1:13" ht="63.75" x14ac:dyDescent="0.2">
      <c r="A46" s="30" t="s">
        <v>142</v>
      </c>
      <c r="B46" s="31"/>
      <c r="C46" s="30"/>
      <c r="D46" s="30" t="s">
        <v>137</v>
      </c>
      <c r="E46" s="32" t="s">
        <v>127</v>
      </c>
      <c r="F46" s="31">
        <v>1</v>
      </c>
      <c r="G46" s="33">
        <v>9562.1653333333343</v>
      </c>
      <c r="H46" s="33">
        <v>9935.4733333333334</v>
      </c>
      <c r="I46" s="33">
        <v>2017.2333333333333</v>
      </c>
      <c r="J46" s="33">
        <f t="shared" si="0"/>
        <v>11952.706666666667</v>
      </c>
      <c r="K46" s="33">
        <f t="shared" si="1"/>
        <v>9935.4733333333334</v>
      </c>
      <c r="L46" s="33">
        <f t="shared" si="2"/>
        <v>2017.2333333333333</v>
      </c>
      <c r="M46" s="33">
        <f t="shared" si="3"/>
        <v>11952.706666666667</v>
      </c>
    </row>
    <row r="47" spans="1:13" ht="63.75" x14ac:dyDescent="0.2">
      <c r="A47" s="30" t="s">
        <v>143</v>
      </c>
      <c r="B47" s="31"/>
      <c r="C47" s="30"/>
      <c r="D47" s="30" t="s">
        <v>138</v>
      </c>
      <c r="E47" s="32" t="s">
        <v>127</v>
      </c>
      <c r="F47" s="31">
        <v>1</v>
      </c>
      <c r="G47" s="33">
        <v>9562.1653333333343</v>
      </c>
      <c r="H47" s="33">
        <v>9935.4733333333334</v>
      </c>
      <c r="I47" s="33">
        <v>2017.2333333333333</v>
      </c>
      <c r="J47" s="33">
        <f t="shared" si="0"/>
        <v>11952.706666666667</v>
      </c>
      <c r="K47" s="33">
        <f t="shared" si="1"/>
        <v>9935.4733333333334</v>
      </c>
      <c r="L47" s="33">
        <f t="shared" si="2"/>
        <v>2017.2333333333333</v>
      </c>
      <c r="M47" s="33">
        <f t="shared" si="3"/>
        <v>11952.706666666667</v>
      </c>
    </row>
    <row r="48" spans="1:13" ht="24" customHeight="1" x14ac:dyDescent="0.2">
      <c r="A48" s="30" t="s">
        <v>144</v>
      </c>
      <c r="B48" s="31"/>
      <c r="C48" s="30"/>
      <c r="D48" s="30" t="s">
        <v>133</v>
      </c>
      <c r="E48" s="32" t="s">
        <v>127</v>
      </c>
      <c r="F48" s="31">
        <v>1</v>
      </c>
      <c r="G48" s="33">
        <v>2321.333333333333</v>
      </c>
      <c r="H48" s="33">
        <v>1890</v>
      </c>
      <c r="I48" s="33">
        <v>1011.6666666666666</v>
      </c>
      <c r="J48" s="33">
        <f t="shared" si="0"/>
        <v>2901.6666666666665</v>
      </c>
      <c r="K48" s="33">
        <f t="shared" si="1"/>
        <v>1890</v>
      </c>
      <c r="L48" s="33">
        <f t="shared" si="2"/>
        <v>1011.6666666666666</v>
      </c>
      <c r="M48" s="33">
        <f t="shared" si="3"/>
        <v>2901.6666666666665</v>
      </c>
    </row>
    <row r="49" spans="1:13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6">
        <f>M6+M11+M16+M20+M23+M25+M27+M32+M34+M37+M41</f>
        <v>96668.253333333327</v>
      </c>
    </row>
    <row r="50" spans="1:13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</row>
    <row r="51" spans="1:13" x14ac:dyDescent="0.2">
      <c r="A51" s="47"/>
      <c r="B51" s="47"/>
      <c r="C51" s="47"/>
      <c r="D51" s="38"/>
      <c r="E51" s="35"/>
      <c r="F51" s="35"/>
      <c r="G51" s="35"/>
      <c r="H51" s="35"/>
      <c r="I51" s="35"/>
      <c r="J51" s="41" t="s">
        <v>128</v>
      </c>
      <c r="K51" s="47"/>
      <c r="L51" s="48">
        <v>77335.89</v>
      </c>
      <c r="M51" s="47"/>
    </row>
    <row r="52" spans="1:13" x14ac:dyDescent="0.2">
      <c r="A52" s="47"/>
      <c r="B52" s="47"/>
      <c r="C52" s="47"/>
      <c r="D52" s="38"/>
      <c r="E52" s="35"/>
      <c r="F52" s="35"/>
      <c r="G52" s="35"/>
      <c r="H52" s="35"/>
      <c r="I52" s="35"/>
      <c r="J52" s="41" t="s">
        <v>129</v>
      </c>
      <c r="K52" s="47"/>
      <c r="L52" s="48">
        <v>19332.36</v>
      </c>
      <c r="M52" s="47"/>
    </row>
    <row r="53" spans="1:13" x14ac:dyDescent="0.2">
      <c r="A53" s="47"/>
      <c r="B53" s="47"/>
      <c r="C53" s="47"/>
      <c r="D53" s="38"/>
      <c r="E53" s="35"/>
      <c r="F53" s="35"/>
      <c r="G53" s="35"/>
      <c r="H53" s="35"/>
      <c r="I53" s="35"/>
      <c r="J53" s="41" t="s">
        <v>130</v>
      </c>
      <c r="K53" s="47"/>
      <c r="L53" s="48">
        <f>L51+L52</f>
        <v>96668.25</v>
      </c>
      <c r="M53" s="47"/>
    </row>
    <row r="54" spans="1:13" ht="60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</row>
    <row r="55" spans="1:13" ht="69.95" customHeight="1" x14ac:dyDescent="0.2">
      <c r="A55" s="49" t="s">
        <v>131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</row>
  </sheetData>
  <mergeCells count="26">
    <mergeCell ref="A53:C53"/>
    <mergeCell ref="J53:K53"/>
    <mergeCell ref="L53:M53"/>
    <mergeCell ref="A55:M55"/>
    <mergeCell ref="A51:C51"/>
    <mergeCell ref="J51:K51"/>
    <mergeCell ref="L51:M51"/>
    <mergeCell ref="A52:C52"/>
    <mergeCell ref="J52:K52"/>
    <mergeCell ref="L52:M5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E1:G1"/>
    <mergeCell ref="H1:J1"/>
    <mergeCell ref="K1:M1"/>
    <mergeCell ref="E2:G2"/>
    <mergeCell ref="H2:J2"/>
    <mergeCell ref="K2:M2"/>
  </mergeCells>
  <pageMargins left="0.51181102362204722" right="0.51181102362204722" top="0.78740157480314965" bottom="0.78740157480314965" header="0.51181102362204722" footer="0.51181102362204722"/>
  <pageSetup paperSize="9" scale="71" fitToHeight="0" orientation="landscape" r:id="rId1"/>
  <headerFooter>
    <oddHeader xml:space="preserve">&amp;L </oddHeader>
    <oddFooter>&amp;CPLANILHA ORÇAMENTÁRIA - CENTRAL DE GASES - BLOCO 5 - PM&amp;RPágina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K17" sqref="K17"/>
    </sheetView>
  </sheetViews>
  <sheetFormatPr defaultRowHeight="11.25" x14ac:dyDescent="0.2"/>
  <cols>
    <col min="1" max="1" width="4" style="16" customWidth="1"/>
    <col min="2" max="2" width="22.125" style="17" customWidth="1"/>
    <col min="3" max="3" width="7.875" style="16" customWidth="1"/>
    <col min="4" max="4" width="9.125" style="16" customWidth="1"/>
    <col min="5" max="5" width="10.75" style="12" customWidth="1"/>
    <col min="6" max="6" width="10.25" style="1" customWidth="1"/>
    <col min="7" max="7" width="8.875" style="1" customWidth="1"/>
    <col min="8" max="16384" width="9" style="1"/>
  </cols>
  <sheetData>
    <row r="1" spans="1:5" x14ac:dyDescent="0.2">
      <c r="A1" s="56"/>
      <c r="B1" s="56"/>
      <c r="C1" s="56"/>
      <c r="D1" s="56"/>
      <c r="E1" s="56"/>
    </row>
    <row r="2" spans="1:5" x14ac:dyDescent="0.2">
      <c r="A2" s="56"/>
      <c r="B2" s="56"/>
      <c r="C2" s="56"/>
      <c r="D2" s="56"/>
      <c r="E2" s="56"/>
    </row>
    <row r="3" spans="1:5" x14ac:dyDescent="0.2">
      <c r="A3" s="56"/>
      <c r="B3" s="56"/>
      <c r="C3" s="56"/>
      <c r="D3" s="56"/>
      <c r="E3" s="56"/>
    </row>
    <row r="4" spans="1:5" x14ac:dyDescent="0.2">
      <c r="A4" s="56"/>
      <c r="B4" s="56"/>
      <c r="C4" s="56"/>
      <c r="D4" s="56"/>
      <c r="E4" s="56"/>
    </row>
    <row r="5" spans="1:5" x14ac:dyDescent="0.2">
      <c r="A5" s="56"/>
      <c r="B5" s="56"/>
      <c r="C5" s="56"/>
      <c r="D5" s="56"/>
      <c r="E5" s="56"/>
    </row>
    <row r="6" spans="1:5" ht="12" thickBot="1" x14ac:dyDescent="0.25">
      <c r="A6" s="56"/>
      <c r="B6" s="56"/>
      <c r="C6" s="56"/>
      <c r="D6" s="56"/>
      <c r="E6" s="56"/>
    </row>
    <row r="7" spans="1:5" ht="15.75" x14ac:dyDescent="0.2">
      <c r="A7" s="57" t="s">
        <v>152</v>
      </c>
      <c r="B7" s="58"/>
      <c r="C7" s="58"/>
      <c r="D7" s="58"/>
      <c r="E7" s="59"/>
    </row>
    <row r="8" spans="1:5" ht="15.75" x14ac:dyDescent="0.2">
      <c r="A8" s="60" t="s">
        <v>146</v>
      </c>
      <c r="B8" s="61"/>
      <c r="C8" s="61"/>
      <c r="D8" s="61"/>
      <c r="E8" s="62"/>
    </row>
    <row r="9" spans="1:5" s="4" customFormat="1" x14ac:dyDescent="0.2">
      <c r="A9" s="5" t="s">
        <v>9</v>
      </c>
      <c r="B9" s="6" t="s">
        <v>147</v>
      </c>
      <c r="C9" s="2" t="s">
        <v>148</v>
      </c>
      <c r="D9" s="2" t="s">
        <v>151</v>
      </c>
      <c r="E9" s="3" t="s">
        <v>149</v>
      </c>
    </row>
    <row r="10" spans="1:5" s="9" customFormat="1" ht="11.25" customHeight="1" x14ac:dyDescent="0.2">
      <c r="A10" s="50">
        <v>1</v>
      </c>
      <c r="B10" s="51" t="str">
        <f>'Orçamento Sintético'!D6</f>
        <v>SERVIÇOS PRELIMINARES/TÉCNICOS</v>
      </c>
      <c r="C10" s="7">
        <v>0.6</v>
      </c>
      <c r="D10" s="7">
        <v>0.4</v>
      </c>
      <c r="E10" s="8">
        <f>SUM(C10:D10)</f>
        <v>1</v>
      </c>
    </row>
    <row r="11" spans="1:5" s="9" customFormat="1" x14ac:dyDescent="0.2">
      <c r="A11" s="50"/>
      <c r="B11" s="51"/>
      <c r="C11" s="10">
        <f>C10*$E$11</f>
        <v>3858.5760000000005</v>
      </c>
      <c r="D11" s="10">
        <f>D10*$E$11</f>
        <v>2572.3840000000005</v>
      </c>
      <c r="E11" s="3">
        <f>'Orçamento Sintético'!M6</f>
        <v>6430.9600000000009</v>
      </c>
    </row>
    <row r="12" spans="1:5" s="4" customFormat="1" x14ac:dyDescent="0.2">
      <c r="A12" s="50">
        <v>2</v>
      </c>
      <c r="B12" s="51" t="str">
        <f>'Orçamento Sintético'!D11</f>
        <v>MOVIMENTO DE TERRA</v>
      </c>
      <c r="C12" s="7">
        <v>1</v>
      </c>
      <c r="D12" s="7"/>
      <c r="E12" s="8">
        <f>SUM(C12:D12)</f>
        <v>1</v>
      </c>
    </row>
    <row r="13" spans="1:5" s="4" customFormat="1" x14ac:dyDescent="0.2">
      <c r="A13" s="50"/>
      <c r="B13" s="51"/>
      <c r="C13" s="10">
        <f>C12*$E$13</f>
        <v>588.18999999999994</v>
      </c>
      <c r="D13" s="10">
        <f>D12*$E$13</f>
        <v>0</v>
      </c>
      <c r="E13" s="3">
        <f>'Orçamento Sintético'!M11</f>
        <v>588.18999999999994</v>
      </c>
    </row>
    <row r="14" spans="1:5" s="4" customFormat="1" ht="11.25" customHeight="1" x14ac:dyDescent="0.2">
      <c r="A14" s="50">
        <v>3</v>
      </c>
      <c r="B14" s="51" t="str">
        <f>'Orçamento Sintético'!D16</f>
        <v>INFRAESTRUTURA/FUNDAÇÕES</v>
      </c>
      <c r="C14" s="7">
        <v>1</v>
      </c>
      <c r="D14" s="7"/>
      <c r="E14" s="8">
        <f>SUM(C14:D14)</f>
        <v>1</v>
      </c>
    </row>
    <row r="15" spans="1:5" s="4" customFormat="1" x14ac:dyDescent="0.2">
      <c r="A15" s="50"/>
      <c r="B15" s="51"/>
      <c r="C15" s="10">
        <f>C14*$E$15</f>
        <v>2900.2099999999996</v>
      </c>
      <c r="D15" s="10">
        <f>D14*$E$15</f>
        <v>0</v>
      </c>
      <c r="E15" s="3">
        <f>'Orçamento Sintético'!M16</f>
        <v>2900.2099999999996</v>
      </c>
    </row>
    <row r="16" spans="1:5" s="4" customFormat="1" x14ac:dyDescent="0.2">
      <c r="A16" s="50">
        <v>4</v>
      </c>
      <c r="B16" s="51" t="str">
        <f>'Orçamento Sintético'!D20</f>
        <v>SUPRAESTRUTURA</v>
      </c>
      <c r="C16" s="7">
        <v>1</v>
      </c>
      <c r="D16" s="7"/>
      <c r="E16" s="8">
        <f>SUM(C16:D16)</f>
        <v>1</v>
      </c>
    </row>
    <row r="17" spans="1:6" s="4" customFormat="1" x14ac:dyDescent="0.2">
      <c r="A17" s="50"/>
      <c r="B17" s="51"/>
      <c r="C17" s="10">
        <f>C16*$E$17</f>
        <v>5743.91</v>
      </c>
      <c r="D17" s="10">
        <f>D16*$E$17</f>
        <v>0</v>
      </c>
      <c r="E17" s="3">
        <f>'Orçamento Sintético'!M20</f>
        <v>5743.91</v>
      </c>
    </row>
    <row r="18" spans="1:6" s="4" customFormat="1" x14ac:dyDescent="0.2">
      <c r="A18" s="50">
        <v>5</v>
      </c>
      <c r="B18" s="51" t="str">
        <f>'Orçamento Sintético'!D23</f>
        <v>ALVENARIAS</v>
      </c>
      <c r="C18" s="7">
        <v>1</v>
      </c>
      <c r="D18" s="7"/>
      <c r="E18" s="8">
        <f>SUM(C18:D18)</f>
        <v>1</v>
      </c>
    </row>
    <row r="19" spans="1:6" s="4" customFormat="1" x14ac:dyDescent="0.2">
      <c r="A19" s="50"/>
      <c r="B19" s="51"/>
      <c r="C19" s="10">
        <f>C18*$E$19</f>
        <v>2870.16</v>
      </c>
      <c r="D19" s="10">
        <f>D18*$E$19</f>
        <v>0</v>
      </c>
      <c r="E19" s="3">
        <f>'Orçamento Sintético'!M23</f>
        <v>2870.16</v>
      </c>
    </row>
    <row r="20" spans="1:6" s="4" customFormat="1" ht="11.25" customHeight="1" x14ac:dyDescent="0.2">
      <c r="A20" s="50">
        <v>6</v>
      </c>
      <c r="B20" s="51" t="str">
        <f>'Orçamento Sintético'!D25</f>
        <v>ESQUADRIAS</v>
      </c>
      <c r="C20" s="7"/>
      <c r="D20" s="7">
        <v>1</v>
      </c>
      <c r="E20" s="8">
        <f>SUM(C20:D20)</f>
        <v>1</v>
      </c>
    </row>
    <row r="21" spans="1:6" s="4" customFormat="1" x14ac:dyDescent="0.2">
      <c r="A21" s="50"/>
      <c r="B21" s="51"/>
      <c r="C21" s="10">
        <f>C20*$E21</f>
        <v>0</v>
      </c>
      <c r="D21" s="10">
        <f>D20*$E21</f>
        <v>6461.1</v>
      </c>
      <c r="E21" s="3">
        <f>'Orçamento Sintético'!M25</f>
        <v>6461.1</v>
      </c>
    </row>
    <row r="22" spans="1:6" s="4" customFormat="1" ht="11.25" customHeight="1" x14ac:dyDescent="0.2">
      <c r="A22" s="50">
        <v>7</v>
      </c>
      <c r="B22" s="51" t="str">
        <f>'Orçamento Sintético'!D27</f>
        <v>REVESTIMENTOS</v>
      </c>
      <c r="C22" s="7">
        <v>0.25</v>
      </c>
      <c r="D22" s="7">
        <v>0.75</v>
      </c>
      <c r="E22" s="8">
        <f>SUM(C22:D22)</f>
        <v>1</v>
      </c>
    </row>
    <row r="23" spans="1:6" s="4" customFormat="1" x14ac:dyDescent="0.2">
      <c r="A23" s="50"/>
      <c r="B23" s="51"/>
      <c r="C23" s="10">
        <f>C22*$E23</f>
        <v>1263.7874999999999</v>
      </c>
      <c r="D23" s="10">
        <f>D22*$E23</f>
        <v>3791.3624999999997</v>
      </c>
      <c r="E23" s="3">
        <f>'Orçamento Sintético'!M27</f>
        <v>5055.1499999999996</v>
      </c>
    </row>
    <row r="24" spans="1:6" s="4" customFormat="1" ht="11.25" customHeight="1" x14ac:dyDescent="0.2">
      <c r="A24" s="50">
        <v>8</v>
      </c>
      <c r="B24" s="51" t="str">
        <f>'Orçamento Sintético'!D32</f>
        <v>IMPERMEABILIZAÇÕES</v>
      </c>
      <c r="C24" s="7"/>
      <c r="D24" s="7">
        <v>1</v>
      </c>
      <c r="E24" s="8">
        <f>SUM(C24:D24)</f>
        <v>1</v>
      </c>
    </row>
    <row r="25" spans="1:6" s="4" customFormat="1" x14ac:dyDescent="0.2">
      <c r="A25" s="50"/>
      <c r="B25" s="51"/>
      <c r="C25" s="10">
        <f>C24*$E25</f>
        <v>0</v>
      </c>
      <c r="D25" s="10">
        <f>D24*$E25</f>
        <v>1105.28</v>
      </c>
      <c r="E25" s="3">
        <f>'Orçamento Sintético'!M32</f>
        <v>1105.28</v>
      </c>
    </row>
    <row r="26" spans="1:6" s="4" customFormat="1" ht="11.25" customHeight="1" x14ac:dyDescent="0.2">
      <c r="A26" s="50">
        <v>9</v>
      </c>
      <c r="B26" s="51" t="str">
        <f>'Orçamento Sintético'!D34</f>
        <v>PINTURA</v>
      </c>
      <c r="C26" s="7"/>
      <c r="D26" s="7">
        <v>1</v>
      </c>
      <c r="E26" s="8">
        <f>SUM(C26:D26)</f>
        <v>1</v>
      </c>
    </row>
    <row r="27" spans="1:6" s="4" customFormat="1" x14ac:dyDescent="0.2">
      <c r="A27" s="50"/>
      <c r="B27" s="51"/>
      <c r="C27" s="10">
        <f>C26*$E27</f>
        <v>0</v>
      </c>
      <c r="D27" s="10">
        <f>D26*$E27</f>
        <v>1381.27</v>
      </c>
      <c r="E27" s="3">
        <f>'Orçamento Sintético'!M34</f>
        <v>1381.27</v>
      </c>
    </row>
    <row r="28" spans="1:6" s="4" customFormat="1" ht="11.25" customHeight="1" x14ac:dyDescent="0.2">
      <c r="A28" s="50">
        <v>10</v>
      </c>
      <c r="B28" s="51" t="str">
        <f>'Orçamento Sintético'!D37</f>
        <v>SERVIÇOS COMPLEMENTARES</v>
      </c>
      <c r="C28" s="7"/>
      <c r="D28" s="7">
        <v>1</v>
      </c>
      <c r="E28" s="8">
        <f>SUM(C28:D28)</f>
        <v>1</v>
      </c>
    </row>
    <row r="29" spans="1:6" s="4" customFormat="1" x14ac:dyDescent="0.2">
      <c r="A29" s="50"/>
      <c r="B29" s="51"/>
      <c r="C29" s="10">
        <f>C28*$E29</f>
        <v>0</v>
      </c>
      <c r="D29" s="10">
        <f>D28*$E29</f>
        <v>933.49</v>
      </c>
      <c r="E29" s="3">
        <f>'Orçamento Sintético'!M37</f>
        <v>933.49</v>
      </c>
    </row>
    <row r="30" spans="1:6" s="4" customFormat="1" x14ac:dyDescent="0.2">
      <c r="A30" s="50">
        <v>11</v>
      </c>
      <c r="B30" s="51" t="str">
        <f>'Orçamento Sintético'!D41</f>
        <v>INSTALAÇÕES MECÂNICAS</v>
      </c>
      <c r="C30" s="7">
        <v>0.25</v>
      </c>
      <c r="D30" s="22">
        <v>0.75</v>
      </c>
      <c r="E30" s="8">
        <f>SUM(C30:D30)</f>
        <v>1</v>
      </c>
    </row>
    <row r="31" spans="1:6" s="4" customFormat="1" x14ac:dyDescent="0.2">
      <c r="A31" s="50"/>
      <c r="B31" s="51"/>
      <c r="C31" s="19">
        <f>C30*$E31</f>
        <v>15799.633333333331</v>
      </c>
      <c r="D31" s="20">
        <f>D30*$E31</f>
        <v>47398.899999999994</v>
      </c>
      <c r="E31" s="11">
        <f>'Orçamento Sintético'!M41</f>
        <v>63198.533333333326</v>
      </c>
    </row>
    <row r="32" spans="1:6" s="4" customFormat="1" x14ac:dyDescent="0.2">
      <c r="A32" s="52" t="s">
        <v>150</v>
      </c>
      <c r="B32" s="53"/>
      <c r="C32" s="19">
        <f>C11+C13+C15+C17+C19+C21+C23+C25+C27+C29+C31</f>
        <v>33024.466833333332</v>
      </c>
      <c r="D32" s="20">
        <f>D11+D13+D15+D17+D19+D21+D23+D25+D27+D29+D31</f>
        <v>63643.786499999995</v>
      </c>
      <c r="E32" s="11">
        <f>E11+E13+E15+E17+E19+E21+E23+E25+E27+E29+E31</f>
        <v>96668.253333333327</v>
      </c>
      <c r="F32" s="12"/>
    </row>
    <row r="33" spans="1:7" s="9" customFormat="1" x14ac:dyDescent="0.2">
      <c r="A33" s="52"/>
      <c r="B33" s="53"/>
      <c r="C33" s="10">
        <f>C32</f>
        <v>33024.466833333332</v>
      </c>
      <c r="D33" s="21">
        <f>C33+D32</f>
        <v>96668.253333333327</v>
      </c>
      <c r="E33" s="3"/>
      <c r="G33" s="13"/>
    </row>
    <row r="34" spans="1:7" s="9" customFormat="1" ht="12" thickBot="1" x14ac:dyDescent="0.25">
      <c r="A34" s="54"/>
      <c r="B34" s="55"/>
      <c r="C34" s="14">
        <f>C33/$E32</f>
        <v>0.34162680812549423</v>
      </c>
      <c r="D34" s="14">
        <f>D33/$E32</f>
        <v>1</v>
      </c>
      <c r="E34" s="15"/>
    </row>
    <row r="35" spans="1:7" x14ac:dyDescent="0.2">
      <c r="E35" s="18"/>
    </row>
  </sheetData>
  <mergeCells count="27">
    <mergeCell ref="A1:E3"/>
    <mergeCell ref="A4:E6"/>
    <mergeCell ref="A7:E7"/>
    <mergeCell ref="A8:E8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30:A31"/>
    <mergeCell ref="B30:B31"/>
    <mergeCell ref="A32:B34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&amp;CCRONOGRAMA FÍSICO-FINANCEIRO - CENTRAL DE GASES - BLOCO 5 - PM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 Sintético</vt:lpstr>
      <vt:lpstr>Cronograma 60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Daniel</cp:lastModifiedBy>
  <cp:revision>0</cp:revision>
  <cp:lastPrinted>2021-09-02T12:05:49Z</cp:lastPrinted>
  <dcterms:created xsi:type="dcterms:W3CDTF">2021-08-31T12:40:50Z</dcterms:created>
  <dcterms:modified xsi:type="dcterms:W3CDTF">2021-09-16T10:11:15Z</dcterms:modified>
</cp:coreProperties>
</file>